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485" activeTab="0"/>
  </bookViews>
  <sheets>
    <sheet name="3542W_b_drogowa odc 2a" sheetId="1" r:id="rId1"/>
  </sheets>
  <definedNames>
    <definedName name="_xlnm.Print_Area" localSheetId="0">'3542W_b_drogowa odc 2a'!$A$1:$G$219</definedName>
    <definedName name="_xlnm.Print_Titles" localSheetId="0">'3542W_b_drogowa odc 2a'!$5:$5</definedName>
  </definedNames>
  <calcPr fullCalcOnLoad="1"/>
</workbook>
</file>

<file path=xl/sharedStrings.xml><?xml version="1.0" encoding="utf-8"?>
<sst xmlns="http://schemas.openxmlformats.org/spreadsheetml/2006/main" count="661" uniqueCount="414">
  <si>
    <t>Lp.</t>
  </si>
  <si>
    <t>Nr spec.techn.</t>
  </si>
  <si>
    <t>Opis</t>
  </si>
  <si>
    <t>Ilość</t>
  </si>
  <si>
    <t>Cena jedn.</t>
  </si>
  <si>
    <t>Wartość</t>
  </si>
  <si>
    <t>ROBOTY PRZYGOTOWAWCZE</t>
  </si>
  <si>
    <t>Roboty pomiarowe</t>
  </si>
  <si>
    <t>1 d.1.1</t>
  </si>
  <si>
    <t>01.01.01</t>
  </si>
  <si>
    <t>km</t>
  </si>
  <si>
    <t>Razem dział: Roboty pomiarowe</t>
  </si>
  <si>
    <t>Wycięcie drzew i krzewów</t>
  </si>
  <si>
    <t>2 d.1.2</t>
  </si>
  <si>
    <t>01.02.01</t>
  </si>
  <si>
    <t>szt.</t>
  </si>
  <si>
    <t>3 d.1.2</t>
  </si>
  <si>
    <t>4 d.1.2</t>
  </si>
  <si>
    <t>5 d.1.2</t>
  </si>
  <si>
    <t>6 d.1.2</t>
  </si>
  <si>
    <t>7 d.1.2</t>
  </si>
  <si>
    <t>8 d.1.2</t>
  </si>
  <si>
    <t>Karczowanie krzaków i podszycia ilości sztuk krzaków 3000/ha</t>
  </si>
  <si>
    <t>ha</t>
  </si>
  <si>
    <t>Razem dział: Wycięcie drzew i krzewów</t>
  </si>
  <si>
    <t>Zdjęcie humusu</t>
  </si>
  <si>
    <t>01.02.02</t>
  </si>
  <si>
    <t>m2</t>
  </si>
  <si>
    <t>10 d.1.3</t>
  </si>
  <si>
    <t>Usunięcie warstwy ziemi urodzajnej (humusu) o grubości do 15 cm za pomocą spycharek</t>
  </si>
  <si>
    <t>Razem dział: Zdjęcie humusu</t>
  </si>
  <si>
    <t>Roboty rozbiórkowe</t>
  </si>
  <si>
    <t>11 d.1.4</t>
  </si>
  <si>
    <t>01.02.04</t>
  </si>
  <si>
    <t>12 d.1.4</t>
  </si>
  <si>
    <t>13 d.1.4</t>
  </si>
  <si>
    <t>m3</t>
  </si>
  <si>
    <t>Razem dział: Roboty rozbiórkowe</t>
  </si>
  <si>
    <t>Zabezpieczenie uzbrojenia</t>
  </si>
  <si>
    <t>16 d.1.5</t>
  </si>
  <si>
    <t>01.03.04</t>
  </si>
  <si>
    <t>Wykonanie przepustów rurą dwudzielną śr. 100 mm pod drogami i innymi przeszkodami wykopem otwartym w gruncie kat. III</t>
  </si>
  <si>
    <t>m</t>
  </si>
  <si>
    <t>szt</t>
  </si>
  <si>
    <t>Razem dział: Zabezpieczenie uzbrojenia</t>
  </si>
  <si>
    <t>Razem dział: ROBOTY PRZYGOTOWAWCZE</t>
  </si>
  <si>
    <t>ROBOTY ZIEMNE</t>
  </si>
  <si>
    <t>18 d.2</t>
  </si>
  <si>
    <t>02.01.01</t>
  </si>
  <si>
    <t>19 d.2</t>
  </si>
  <si>
    <t>21 d.2</t>
  </si>
  <si>
    <t>02.03.01</t>
  </si>
  <si>
    <t>Dokop wraz z kosztami pozyskania i transportu</t>
  </si>
  <si>
    <t>24 d.2</t>
  </si>
  <si>
    <t>Plantowanie skarp i dna wykopów wykonywanych mechanicznie w gr.kat.I-III</t>
  </si>
  <si>
    <t>25 d.2</t>
  </si>
  <si>
    <t>Plantowanie skarp i korony nasypów - kat.gr.I-III</t>
  </si>
  <si>
    <t>Razem dział: ROBOTY ZIEMNE</t>
  </si>
  <si>
    <t>ODWODNIENIE</t>
  </si>
  <si>
    <t>Przepust 9+907,3</t>
  </si>
  <si>
    <t>26 d.3.1</t>
  </si>
  <si>
    <t>03.01.01</t>
  </si>
  <si>
    <t>29 d.3.1</t>
  </si>
  <si>
    <t>31 d.3.1</t>
  </si>
  <si>
    <t>03.01.01a</t>
  </si>
  <si>
    <t>Umocnienie podłoża pod fundament przepustu z PEHD z geowłókniny o gram 500 g/m2 (CBR&gt;2,0 kN)</t>
  </si>
  <si>
    <t>32 d.3.1</t>
  </si>
  <si>
    <t>Ławy fundamentowe żwirowe pod przepusty z PEHD</t>
  </si>
  <si>
    <t>33 d.3.1</t>
  </si>
  <si>
    <t>Przepusty z rur PEHD w gotowym wykopie - rury o śr. 80 cm.</t>
  </si>
  <si>
    <t>34 d.3.1</t>
  </si>
  <si>
    <t>Wykonanie ścianek czołowych przepustów z betonu dla przepustów fi 80 cm wraz z wykonaniem deskowania, zbrojenia i izolacji ścian lepikiem</t>
  </si>
  <si>
    <t>35 d.3.1</t>
  </si>
  <si>
    <t>03.01.01/03.01.01a</t>
  </si>
  <si>
    <t>Wykonanie zasypki przepustów z piasku, wraz z zagęszczeniem i pozyskaniem piasku.</t>
  </si>
  <si>
    <t>36 d.3.1</t>
  </si>
  <si>
    <t>06.01.01</t>
  </si>
  <si>
    <t>Wykonanie obruku przepustów brukowcem o grubości 16-20 cm z kamienia obrabianego, ułożonego na podsypce cementowo-piaskowej, spoiny wypełnione zaprawą cementową</t>
  </si>
  <si>
    <t>37 d.3.1</t>
  </si>
  <si>
    <t>D 03.01.01</t>
  </si>
  <si>
    <t>38 d.3.1</t>
  </si>
  <si>
    <t>Wykonanie palisady z kołków lub słupków o śr. 7-9 cm wbitych na 1.00 m w gr.kat.I-III</t>
  </si>
  <si>
    <t>Razem dział: Przepust 9+907,3</t>
  </si>
  <si>
    <t>Przepust 10+511,6</t>
  </si>
  <si>
    <t>39 d.3.2</t>
  </si>
  <si>
    <t>40 d.3.2</t>
  </si>
  <si>
    <t>43 d.3.2</t>
  </si>
  <si>
    <t>45 d.3.2</t>
  </si>
  <si>
    <t>46 d.3.2</t>
  </si>
  <si>
    <t>Ławy fundamentowe żwirowe pod przepusty z PEHD (stalowe)</t>
  </si>
  <si>
    <t>47 d.3.2</t>
  </si>
  <si>
    <t>48 d.3.2</t>
  </si>
  <si>
    <t>49 d.3.2</t>
  </si>
  <si>
    <t>Umocnienie dna rowów i ścieków płytami prefabrykowanymi (dyble betonowe DC-15), ułożonymi na podsypce z pospółki, spoiny wypełnione zaprawą cementową i bitumem</t>
  </si>
  <si>
    <t>50 d.3.2</t>
  </si>
  <si>
    <t>51 d.3.2</t>
  </si>
  <si>
    <t>Razem dział: Przepust 10+511,6</t>
  </si>
  <si>
    <t>Odwodnienie - elementy kanalizacji deszczowej</t>
  </si>
  <si>
    <t>52 d.3.3</t>
  </si>
  <si>
    <t>53 d.3.3</t>
  </si>
  <si>
    <t>54 d.3.3</t>
  </si>
  <si>
    <t>57 d.3.3</t>
  </si>
  <si>
    <t>03.02.01</t>
  </si>
  <si>
    <t>58 d.3.3</t>
  </si>
  <si>
    <t>Umocnienie podłoża pod skrzynki rozsączeniowe z geowłókniny o gram 250 g/m2 (CBR&gt;2,0 kN)</t>
  </si>
  <si>
    <t>59 d.3.3</t>
  </si>
  <si>
    <t>Podłoża betonowe o grubości 10 cm</t>
  </si>
  <si>
    <t>60 d.3.3</t>
  </si>
  <si>
    <t>Studzienki ściekowe z PEHD (SN8) rura trzonowa o dn 500, wpust żeliwny typu ciężkiego (na zawiasach ryglowany), osadzenie na pierścieniu odciążającym z filtrem piaskowym</t>
  </si>
  <si>
    <t>61 d.3.3</t>
  </si>
  <si>
    <t>Podłoża pod kanały i obiekty z materiałów sypkich grub. 10 cm</t>
  </si>
  <si>
    <t>62 d.3.3</t>
  </si>
  <si>
    <t>Montaż kanałów z rur typu PEHD łączonych na wcisk, o średnicy 160 mm</t>
  </si>
  <si>
    <t>63 d.3.3</t>
  </si>
  <si>
    <t>03.05.01a</t>
  </si>
  <si>
    <t>64 d.3.3</t>
  </si>
  <si>
    <t>Montaż studni rewizyjnych na skrzynkach rozsączeniowych</t>
  </si>
  <si>
    <t>65 d.3.3</t>
  </si>
  <si>
    <t>Umocnienie skarp płytami ażurowymi 60x40x10 cm (35 kg/szt). Wypełnienie wolnych przestrzeni humusem i obsianie trawą, podsypka piaskowa 5 cm</t>
  </si>
  <si>
    <t>66 d.3.3</t>
  </si>
  <si>
    <t>Wykonanie drobnych elementów odwodnienia na skarpach i dnach rowów z betonu zwykłego C16/20 (B-20)</t>
  </si>
  <si>
    <t>67 d.3.3</t>
  </si>
  <si>
    <t>Wykonanie ścieku podchodnikowego z rury stalowej o średnicy 160 mm</t>
  </si>
  <si>
    <t>68 d.3.3</t>
  </si>
  <si>
    <t>Studnie rewizyjne z kręgów betonowych o śr. 1200 mm w gotowym wykopie o głębok. 3m</t>
  </si>
  <si>
    <t>stud.</t>
  </si>
  <si>
    <t>70 d.3.3</t>
  </si>
  <si>
    <t>71 d.3.3</t>
  </si>
  <si>
    <t>Wypełnienie przekopów piaskiem stabilizowanym cementem z mechanicznym przygotowaniem mieszanki (50 kg cementu na 1 m3 mieszanki)</t>
  </si>
  <si>
    <t>72 d.3.3</t>
  </si>
  <si>
    <t>04.04.02</t>
  </si>
  <si>
    <t>Podbudowa z kruszywa łamanego 0/31 mm - warstwa o grubości po zagęszczeniu 28 cm (18 cm +10 cm) - roboty na poszerzeniach, przekopach lub pasach węższych niż 2.5 m</t>
  </si>
  <si>
    <t>Razem dział: Odwodnienie - elementy kanalizacji deszczowej</t>
  </si>
  <si>
    <t>Razem dział: ODWODNIENIE</t>
  </si>
  <si>
    <t>PODBUDOWY</t>
  </si>
  <si>
    <t>73 d.4</t>
  </si>
  <si>
    <t>04.01.01</t>
  </si>
  <si>
    <t>75 d.4</t>
  </si>
  <si>
    <t>04.05.01</t>
  </si>
  <si>
    <t>Wzmocnione podłoże z mieszanki związanej cementem klasy C1,5/2,0 - grubość warstwy po zagęszczeniu 15 cm - roboty na poszerzeniach, przekopach lub pasach węższych niż 2.5 m</t>
  </si>
  <si>
    <t>76 d.4</t>
  </si>
  <si>
    <t>Wzmocnione podłoże z mieszanki związanej cementem klasy 1,5/2,0 - grubość warstwy po zagęszczeniu 25 cm - roboty na poszerzeniach, przekopach lub pasach węższych niż 2.5 m</t>
  </si>
  <si>
    <t>77 d.4</t>
  </si>
  <si>
    <t>Wzmocnione podłoże z mieszanki związanej cementem klasy 1,5/2,0 - grubość warstwy po zagęszczeniu 25 cm</t>
  </si>
  <si>
    <t>78 d.4</t>
  </si>
  <si>
    <t>Wzmocnione podłoże z mieszanki związanej cementem klasy 1,5/2,0 - grubość warstwy po zagęszczeniu 15 cm</t>
  </si>
  <si>
    <t>80 d.4</t>
  </si>
  <si>
    <t>Wykonanie podbudowy z kruszywa łamanego 0/31 mm - grubość warstwy po zagęszczeniu 18 cm, na poszerzeniu</t>
  </si>
  <si>
    <t>81 d.4</t>
  </si>
  <si>
    <t>Wykonanie podbudowy z betonu asfaltowego BA AC 22P, grubość warstwy po zagęszczeniu 10 cm</t>
  </si>
  <si>
    <t>82 d.4</t>
  </si>
  <si>
    <t>04.08.01</t>
  </si>
  <si>
    <t>Wyrównanie istniejącej nawierzchni betonem asfaltowym BA  AC16W</t>
  </si>
  <si>
    <t>t</t>
  </si>
  <si>
    <t>85 d.4</t>
  </si>
  <si>
    <t>04.03.02</t>
  </si>
  <si>
    <t>86 d.4</t>
  </si>
  <si>
    <t>Razem dział: PODBUDOWY</t>
  </si>
  <si>
    <t>NAWIERZCHNIA</t>
  </si>
  <si>
    <t>87 d.5</t>
  </si>
  <si>
    <t>05.03.11</t>
  </si>
  <si>
    <t>88 d.5</t>
  </si>
  <si>
    <t>05.03.05</t>
  </si>
  <si>
    <t>Wykonanie warstwy wiążącej z BA AC16W, grubość warstwy po zagęszczeniu 5 cm</t>
  </si>
  <si>
    <t>89 d.5</t>
  </si>
  <si>
    <t>Wykonanie warstwy wzmacniającej z BA AC16W, grubość warstwy po zagęszczeniu 5 cm, na poszerzeniu</t>
  </si>
  <si>
    <t>90 d.5</t>
  </si>
  <si>
    <t>Wykonanie warstwy ścieralnej z BA AC11S, grubość warstwy po zagęszczeniu 4 cm</t>
  </si>
  <si>
    <t>Razem dział: NAWIERZCHNIA</t>
  </si>
  <si>
    <t>KRAWĘŻNIKI</t>
  </si>
  <si>
    <t>91 d.6</t>
  </si>
  <si>
    <t>08.01.01</t>
  </si>
  <si>
    <t>Ustawienie krawężników betonowych o wymiarach 20x30 cm wraz z wykonaniem ławy ławy z oporem z betonu C12/15 (B-15)</t>
  </si>
  <si>
    <t>92 d.6</t>
  </si>
  <si>
    <t>Ustawienie krawężników betonowych o wymiarach 20x22 cm (najazdowe) wraz z wykonaniem ławy ławy z oporem z betonu C12/15 (B-15)</t>
  </si>
  <si>
    <t>Razem dział: KRAWĘŻNIKI</t>
  </si>
  <si>
    <t>CHODNIKI</t>
  </si>
  <si>
    <t>93 d.7</t>
  </si>
  <si>
    <t>94 d.7</t>
  </si>
  <si>
    <t>Podbudowa z mieszanki związanej cementem klasy 1,5/2,0 - grubość warstwy po zagęszczeniu 12 cm</t>
  </si>
  <si>
    <t>96 d.7</t>
  </si>
  <si>
    <t>Wykonanie chodników z kostki brukowej o grubości 6 cm, szarej na podsypce cementowo-piaskowej, spoiny wypełnione piaskiem</t>
  </si>
  <si>
    <t>97 d.7</t>
  </si>
  <si>
    <t>08.03.01</t>
  </si>
  <si>
    <t>Ustawienie obrzeży betonowych o wymiarach 30x8 cm na podsypce cementowo-piaskowej, spoiny wypełnione zaprawą cementową</t>
  </si>
  <si>
    <t>Razem dział: CHODNIKI</t>
  </si>
  <si>
    <t>ROBOTY WYKOŃCZENIOWE</t>
  </si>
  <si>
    <t>98 d.8</t>
  </si>
  <si>
    <t>Humusowanie skarp z obsianiem przy grub.warstwy humusu 10 cm</t>
  </si>
  <si>
    <t>99 d.8</t>
  </si>
  <si>
    <t>Umocnienie skarp kratkami trawnikowymi. Wypełnienie wolnych przestrzeni humusem i obsianie trawą, podsypka piaskowa grub. 5 cm</t>
  </si>
  <si>
    <t>100 d.8</t>
  </si>
  <si>
    <t>Wywóz nadmiaru humusu jako roboty ziemne wykonywane koparkami przedsiębiernymi 0.60 m3 w ziemi kat.I-III uprzednio zmagazynowanej w hałdach z transportem urobku samochodami samowyładowczymi na odl.do 1 km</t>
  </si>
  <si>
    <t>101 d.8</t>
  </si>
  <si>
    <t>Umocnienie dna rowu z płyt betonowych ażurowych wym. 60x40x10 cm. Wypełnienie wolnych przestrzeni piaskiem, podsypka piaskowa, grub. warstwy 5 cm</t>
  </si>
  <si>
    <t>102 d.8</t>
  </si>
  <si>
    <t>Umocnienie ścieków korytkami żelbetowymi</t>
  </si>
  <si>
    <t>103 d.8</t>
  </si>
  <si>
    <t>04.04.01</t>
  </si>
  <si>
    <t>Warstwa umocnionego pobocza kruszywem z dodatkiem kory bitumicznej (do 20%) pozyskanej na budowie jako warstwa górna podbudowy z kruszyw łamanych gr. 12 cm</t>
  </si>
  <si>
    <t>Razem dział: ROBOTY WYKOŃCZENIOWE</t>
  </si>
  <si>
    <t>OZNAKOWANIE</t>
  </si>
  <si>
    <t>104 d.9</t>
  </si>
  <si>
    <t>07.05.01</t>
  </si>
  <si>
    <t>Ustawienie barier ochronnych stalowych jednostronnych - (bezprzekładkowych) W1, N4</t>
  </si>
  <si>
    <t>105 d.9</t>
  </si>
  <si>
    <t>Ustawienie barier ochronnych stalowych jednostronnych - zakończenie barier w łuku R=5 m L=4 m</t>
  </si>
  <si>
    <t>106 d.9</t>
  </si>
  <si>
    <t>Ustawienie zakończenia barier stalowych typu PRIMUS P2 (L=8 m) lub równoważne</t>
  </si>
  <si>
    <t>107 d.9</t>
  </si>
  <si>
    <t>07.02.01</t>
  </si>
  <si>
    <t>Ustawienie słupów z rur stalowych fi 70 mm dla znaków drogowych, wraz z wykonaniem i zasypaniem dołów z ubiciem warstwami</t>
  </si>
  <si>
    <t>108 d.9</t>
  </si>
  <si>
    <t>Przymocowanie do gotowych słupków znaków ostrzegawczych typ A (trójkątny o boku 900 mm), folia odblaskowa I generacji</t>
  </si>
  <si>
    <t>109 d.9</t>
  </si>
  <si>
    <t>Przymocowanie do gotowych słupów znaków zakazu typ B (okrągły fi 800 mm), folia odblaskowa I generacji</t>
  </si>
  <si>
    <t>110 d.9</t>
  </si>
  <si>
    <t>Przymocowanie do gotowych słupków znaków informacyjnych typ D (prostokątny 600x750 mm), folia odblaskowa I generacji</t>
  </si>
  <si>
    <t>111 d.9</t>
  </si>
  <si>
    <t>Przymocowanie do gotowych słupków znaków informacyjnych typ D (prostokątny 600x750 mm), folia odblaskowa II generacji</t>
  </si>
  <si>
    <t>112 d.9</t>
  </si>
  <si>
    <t>07.01.01</t>
  </si>
  <si>
    <t>Oznakowanie poziome jezdni farbą akrylową białą odblaskową, linie segregacyjne i krawędziowe ciągłe, malowane mechanicznie</t>
  </si>
  <si>
    <t>113 d.9</t>
  </si>
  <si>
    <t>Oznakowanie poziome jezdni farbą akrylową białą odblaskową, linie segregacyjne i krawędziowe przerywane, malowane mechanicznie</t>
  </si>
  <si>
    <t>114 d.9</t>
  </si>
  <si>
    <t>Oznakowanie poziome jezdni farbą akrylową białą odblaskową, linie na skrzyżowaniach i przejściach dla pieszych, malowane mechanicznie</t>
  </si>
  <si>
    <t>Razem dział: OZNAKOWANIE</t>
  </si>
  <si>
    <t>ZJAZDY</t>
  </si>
  <si>
    <t>115 d.10.1</t>
  </si>
  <si>
    <t>116 d.10.1</t>
  </si>
  <si>
    <t>118 d.10.1</t>
  </si>
  <si>
    <t>Profilowanie i zagęszczanie podłoża pod warstwy konstrukcyjne nawierzchni, wykonywane ręcznie, w gruntach kategorii II-IV</t>
  </si>
  <si>
    <t>119 d.10.1</t>
  </si>
  <si>
    <t>04.01.02</t>
  </si>
  <si>
    <t>Warstwy odsączające wykonywane ręcznie, zagęszczane przy użyciu walca wibracyjnego, grubość warstwy 10 cm</t>
  </si>
  <si>
    <t>120 d.10.1</t>
  </si>
  <si>
    <t>Warstwy odsączające wykonywane ręcznie, zagęszczane przy użyciu walca wibracyjnego, grubość warstwy 15 cm</t>
  </si>
  <si>
    <t>121 d.10.1</t>
  </si>
  <si>
    <t>Warstwy odsączające wykonywane ręcznie, zagęszczane przy użyciu walca wibracyjnego, grubość warstwy 20 cm</t>
  </si>
  <si>
    <t>122 d.10.1</t>
  </si>
  <si>
    <t>Wykonanie podbudowy z kruszywa łamanego 0/31 mm, grubość warstwy po zagęszczeniu 16 cm</t>
  </si>
  <si>
    <t>123 d.10.1</t>
  </si>
  <si>
    <t>Wykonanie podbudowy z kruszywa łamanego 0/31 mm, grubość warstwy po zagęszczeniu 20 cm</t>
  </si>
  <si>
    <t>124 d.10.1</t>
  </si>
  <si>
    <t>Wykonanie warstwy wiążącej z BA (KR1-2), grubość warstwy po zagęszczeniu 4 cm</t>
  </si>
  <si>
    <t>125 d.10.1</t>
  </si>
  <si>
    <t>Wykonanie warstwy ścieralnej z BA (KR1-2), grubość warstwy po zagęszczeniu 4 cm</t>
  </si>
  <si>
    <t>126 d.10.1</t>
  </si>
  <si>
    <t>Wykonanie warstwy ścieralnej z BA (KR1-2), grubość warstwy po zagęszczeniu 5 cm</t>
  </si>
  <si>
    <t>127 d.10.1</t>
  </si>
  <si>
    <t>05.03.22</t>
  </si>
  <si>
    <t>Nawierzchnia z kostki brukowej betonowej grubości 8 cm szarej, układane na podsypce cementowo-piaskowej, spoiny wypełniane piaskiem</t>
  </si>
  <si>
    <t>128 d.10.1</t>
  </si>
  <si>
    <t>Ustawienie krawężników betonowych o wymiarach 12x25 cm bez ławy na podsypce cementowo-piaskowej - wtopionych z wypełnieniem spoin zaprawą cementową</t>
  </si>
  <si>
    <t>129 d.10.1</t>
  </si>
  <si>
    <t>Przebrukowanie nawierzchni z kostki brukowej z 20% dodatkiem nowej kostki</t>
  </si>
  <si>
    <t>Przepusty pod zjazdami.</t>
  </si>
  <si>
    <t>130 d.10.2</t>
  </si>
  <si>
    <t>06.02.01</t>
  </si>
  <si>
    <t>Ławy fundamentowe żwirowe pod przepusty rurowe pod zjazdami</t>
  </si>
  <si>
    <t>131 d.10.2</t>
  </si>
  <si>
    <t>Przepusty pod zjazdami z rur PEHD o śr 400 mm, połączenia rur złączką systemową, obsypka rury z pospółki</t>
  </si>
  <si>
    <t>132 d.10.2</t>
  </si>
  <si>
    <t>Przepusty pod zjazdami z rur PEHD o śr. 500 mm, połączenia rur złączką systemową, obsypka rury z pospółki</t>
  </si>
  <si>
    <t>133 d.10.2</t>
  </si>
  <si>
    <t>Przepusty pod zjazdami z rur PEHD o śr. 800 mm na połączenia skręcane lub na złączkę systemową, obsypka rury z pospółki</t>
  </si>
  <si>
    <t>134 d.10.2</t>
  </si>
  <si>
    <t>Razem dział: Przepusty pod zjazdami.</t>
  </si>
  <si>
    <t>Razem dział: ZJAZDY</t>
  </si>
  <si>
    <t>Jedn.obm</t>
  </si>
  <si>
    <t>1.1</t>
  </si>
  <si>
    <t>1.2</t>
  </si>
  <si>
    <t>1.3</t>
  </si>
  <si>
    <t>1.4</t>
  </si>
  <si>
    <t>1.5</t>
  </si>
  <si>
    <t>3.1</t>
  </si>
  <si>
    <t>3.2</t>
  </si>
  <si>
    <t>3.3</t>
  </si>
  <si>
    <t xml:space="preserve">Zjazdy </t>
  </si>
  <si>
    <t>Razem dział: Zjazdy</t>
  </si>
  <si>
    <t>Podatek VAT [23%]</t>
  </si>
  <si>
    <t>Ogółem wartość kosztorysowa robót</t>
  </si>
  <si>
    <t>Rozebranie nawierzchni z mieszanek mineralno-bitumicznych, grubość nawierzchni 4 cm z wywiezieniem materiału poza teren budowy</t>
  </si>
  <si>
    <t>Rozebranie podbudowy z kruszywa łamanego lub naturalnego, grubość warstwy 15 cm z wywiezieniem materiału poza teren budowy</t>
  </si>
  <si>
    <t>Rozebranie nawierzchni z brukowca, grubość brukowca 16-20 cm z wywiezieniem materiału poza teren budowy</t>
  </si>
  <si>
    <t>Roboty ziemne  z transportem urobku w obrębie lub poza teren budowy</t>
  </si>
  <si>
    <t>Roboty ziemne poprzeczne z wbudowaniem ziemi w nasyp,  z zagęszczeniem i zwilżeniem w miarę potrzeby warstw zegęszczanych wodą</t>
  </si>
  <si>
    <t>Rozebranie części przelotowej przepustów z rur betonowych o średnicy 60 cm z uprzednim odkopaniem przepustów z transportem materiału z rozbiórki poza teren budowy</t>
  </si>
  <si>
    <t>Wykopy oraz przekopy pod przepusty z transportem nadmiaru ziemi poza teren budowy wykonywane mechanicznie na odkład w gruncie kat. III</t>
  </si>
  <si>
    <t>Rozbiórka elementów konstrukcji betonowych zbrojonych z wywiezieniem gruzu poza teren budowy</t>
  </si>
  <si>
    <t>Rozbiórka elementów konstrukcji betonowych niezbrojonych o grubości ponad 15 cm z wywiezieniem gruzu poza teren budowy</t>
  </si>
  <si>
    <t xml:space="preserve">Wykopy oraz przekopy pod przepusty z transportem nadmiaru ziemi poza teren budowy wykonywane mechanicznie </t>
  </si>
  <si>
    <t xml:space="preserve">Wykopy oraz przekopy wykonywane na odkład </t>
  </si>
  <si>
    <t xml:space="preserve">Profilowanie i zagęszczenie podłoża pod warstwy konstrukcyjne nawierzchni </t>
  </si>
  <si>
    <t>Oczyszczenie i skropienie mechaniczne warstw konstrukcyjnych ulepszonych emulsją asfaltową (warstwa wiążąca bitumiczna)</t>
  </si>
  <si>
    <t>Oczyszczenie skropienie warstw konstrukcyjnych ulepszonych emulsją asfaltową</t>
  </si>
  <si>
    <t>Wykonanie frezowania nawierzchni asfaltowych na zimno: średnia grubość warstwy 2 cm, z transportem urobku poza teren budowy</t>
  </si>
  <si>
    <t>Formowanie  i zagęszczenie nasypów z ziemi dowożonej samochodami samowyładowczymi (kat.gr.I-II)</t>
  </si>
  <si>
    <t>BRANŻA ELEKTRYCZNA</t>
  </si>
  <si>
    <t>Razem dział: BRANŻA ELEKTRYCZNA</t>
  </si>
  <si>
    <t>Montaż i stawianie słupów linii napowietrznej NN z żerdzi wirowanych, słup pojedynczy do 10,5 m</t>
  </si>
  <si>
    <t>słup</t>
  </si>
  <si>
    <t>Montaż i stawianie słupów linii napowietrznych nn, słup bliźniaczy, koparka 0,25m3</t>
  </si>
  <si>
    <t>Montaż i stawianie słupów linii napowietrznej NN z żerdzi wirowanych, hak wieszakowy z uchwytem</t>
  </si>
  <si>
    <t>1.6</t>
  </si>
  <si>
    <t>1.7</t>
  </si>
  <si>
    <t>1.8</t>
  </si>
  <si>
    <t>Montaż konstrukcji stalowych i osprzętu linii NN, poprzecznik narożny lub krańcowy</t>
  </si>
  <si>
    <t>Montaż konstrukcji stalowych i osprzętu linii NN, konstrukcja typu KTK o ilości izolatorów 1</t>
  </si>
  <si>
    <t>Montaż przewodów izolowanych linii napowietrznej NN typu AsXSn lub podobnych, przewód AsXSn 2x25 mm2</t>
  </si>
  <si>
    <t>Montaż przewodów izolowanych linii napowietrznej NN typu AsXSn lub podobnych, przewód 4x50 mm2</t>
  </si>
  <si>
    <t>Montaż bezpiecznych zawieszeń przewodów, zawieszenie odciągowe do 70 mm2</t>
  </si>
  <si>
    <t>1.9</t>
  </si>
  <si>
    <t>Montaż konstrukcji stalowych i osprzętu linii NN, odgromnik</t>
  </si>
  <si>
    <t>1.10</t>
  </si>
  <si>
    <t>Montaż wysięgników rurowych i przewieszek z lin stalowych, na słupie, wysięgnik do 15 kg</t>
  </si>
  <si>
    <t>1.11</t>
  </si>
  <si>
    <t>Montaż opraw oświetlenia zewnętrznego, na wysięgniku</t>
  </si>
  <si>
    <t>1.12</t>
  </si>
  <si>
    <t>Montaż bezpiecznika z kosza podnośnika samochodowego</t>
  </si>
  <si>
    <t>kpl</t>
  </si>
  <si>
    <t>1.13</t>
  </si>
  <si>
    <t>Przewody uziemiające i wyrównawcze w kanałach odkrytych i na słupach, na słupach, bednarka do 200 mm2</t>
  </si>
  <si>
    <t>1.14</t>
  </si>
  <si>
    <t>Uziomy powierzchniowe poziome, głębokość wykopu do 0,6 m, grunt kategorii III</t>
  </si>
  <si>
    <t>1.15</t>
  </si>
  <si>
    <t>Mechaniczne pogrążanie uzimów pionowych prętowych, grunt kategorii III</t>
  </si>
  <si>
    <t>1.16</t>
  </si>
  <si>
    <t>Badania i pomiary instalacji uziemiającej, piorunochronnej i skutecznowści zerowania, uziemienie ochronne lub robocze, pomiar pierwszy</t>
  </si>
  <si>
    <t>Linie kablowe nn 0,4kV</t>
  </si>
  <si>
    <t>Linia napowietrzna nn</t>
  </si>
  <si>
    <t>2.1</t>
  </si>
  <si>
    <t>Kopanie rowów dla kabli, ręcznie, grunt kategorii III</t>
  </si>
  <si>
    <t>2.2</t>
  </si>
  <si>
    <t>Nasypanie warstwy piasku na dnie rowu kablowego, szerokość do 0,4 m Krotność = 2</t>
  </si>
  <si>
    <t>2.3</t>
  </si>
  <si>
    <t>Ułożenie rur osłonowych PVC do Fi 140 mm DVR 75</t>
  </si>
  <si>
    <t>2.4</t>
  </si>
  <si>
    <t>Ułożenie rur osłonowych PVC do Fi 140 mm DVK 110</t>
  </si>
  <si>
    <t>2.5</t>
  </si>
  <si>
    <t>Układanie kabli w rowach kablowych - ręcznie, kabel do 2,0 kg/m, przykrycie folią YAKY 4x120</t>
  </si>
  <si>
    <t>2.6</t>
  </si>
  <si>
    <t>Układanie kabli w rurach, pustakach lub kanałach zamkniętych, kabel do 3,0 kg/m YAKY 4x120</t>
  </si>
  <si>
    <t>2.7</t>
  </si>
  <si>
    <t>Montaż w rowach muf przelotowych z rur termokurczliwych na kablach energetycznych o izolacji i powłoce z tworzyw sztucznych, do 1 kV, z żyłami Al, kabel wielożyłowy, do 120 mm2</t>
  </si>
  <si>
    <t>2.8</t>
  </si>
  <si>
    <t>Układanie kabli w rowach kablowych - ręcznie, kabel do 1,0 kg/m, przykrycie folią YAKY 4x25 nowy</t>
  </si>
  <si>
    <t>2.9</t>
  </si>
  <si>
    <t>Układanie kabli w rurach, pustakach lub kanałach zamkniętych, kabel 1,0 kg/m</t>
  </si>
  <si>
    <t>2.10</t>
  </si>
  <si>
    <t>Montaż w rowach muf przelotowych z rur termokurczliwych na kablach energetycznych o izolacji i powłoce z tworzyw sztucznych, do 1 kV, z żyłami Al, kabel wielożyłowy, do 70 mm2</t>
  </si>
  <si>
    <t>2.11</t>
  </si>
  <si>
    <t>Badanie linii napowietrzn, kablowych na nap. do 30kV odcinek linii kablowej na napięcie do 1 kV</t>
  </si>
  <si>
    <t>odcinek</t>
  </si>
  <si>
    <t>2.12</t>
  </si>
  <si>
    <t>Zasypanie rowów dla kabli, ręcznie, grunt kategorii III</t>
  </si>
  <si>
    <t>2.13</t>
  </si>
  <si>
    <t>Rozebranie podbudowy, z kruszywa kamiennego ręcznie, grubość podbudowy 15 cm</t>
  </si>
  <si>
    <t>2.14</t>
  </si>
  <si>
    <t>Podbudowy z kruszyw, tłuczeń, warstwa dolna, grubość warstwy po zagęszczeniu 15 cm</t>
  </si>
  <si>
    <t>Przyłącza napowietrzne nn</t>
  </si>
  <si>
    <t>Montaż i stawianie słupów linii napowietrznych nn, słup pojedynczy z ustojami, koparka 0,15m3</t>
  </si>
  <si>
    <t>Montaż przyłączy przewodami izolowanymi typu AsXSn lub podobnymi, ręcznie, przewód 4x25 mm2</t>
  </si>
  <si>
    <t>Montaż konstrukcji wsporczych dla przyłączy, stojak na ścianie</t>
  </si>
  <si>
    <t>3.4</t>
  </si>
  <si>
    <t>Rury winidurowe układane n.t., podłoże inne niż betonowe, Fi 47 mm</t>
  </si>
  <si>
    <t>Demontaż linii napowietrznej nn</t>
  </si>
  <si>
    <t>4.1</t>
  </si>
  <si>
    <t>Słupy żelbetowe linii NN, demontaż słupa pojedynczego z ustrojami</t>
  </si>
  <si>
    <t>4.2</t>
  </si>
  <si>
    <t>Słupy żelbetowe linii NN, demontaż słupa rozkracznego z podporą</t>
  </si>
  <si>
    <t>4.3</t>
  </si>
  <si>
    <t>Osprzęt sieciowy i konstrukcje metalowe linii NN, demontaż na słupie leżącym poprzeczników narożnego lub krańcowego</t>
  </si>
  <si>
    <t>4.4</t>
  </si>
  <si>
    <t>Osprzęt sieciowy i konstrukcje metalowe linii NN, demontaż na słupie stojącym trzonu kabłąkowego z izolatorem</t>
  </si>
  <si>
    <t>4.5</t>
  </si>
  <si>
    <t>Wysięgniki rurowe, demontaż wysięgnika mocowanego na słupie lub ścianie, ciężar do 30 kg</t>
  </si>
  <si>
    <t>4.6</t>
  </si>
  <si>
    <t>Oprawy oświetlenia zewnętrznego, demontaż na trzpieniu słupa lub wysięgnika</t>
  </si>
  <si>
    <t>Demontaż linii kablowych nn</t>
  </si>
  <si>
    <t>5.1</t>
  </si>
  <si>
    <t>Kable wielożyłowe układane w ziemi, demontaż kabla do 2,0 kg/m, kategoria gruntu III-IV YAKY 4x35mm2</t>
  </si>
  <si>
    <t>5.2</t>
  </si>
  <si>
    <t>Kable wielożyłowe układane w ziemi, demontaż kabla do 2,0 kg/m, kategoria gruntu III-IV YAKY 4x120mm2</t>
  </si>
  <si>
    <t>5.3</t>
  </si>
  <si>
    <t>Kable wielożyłowe układane w ziemi, demontaż kabla do 2,0 kg/m, kategoria gruntu III-IV YAKY 4x25mm2</t>
  </si>
  <si>
    <t>5.4</t>
  </si>
  <si>
    <t>Demontaż przyłączy napowietrznych</t>
  </si>
  <si>
    <t>6.1</t>
  </si>
  <si>
    <t>Przyłącza napowietrzne z przewodów nieizolowanych, demontaż z wejściem na słup lub z drabin</t>
  </si>
  <si>
    <t>6.2</t>
  </si>
  <si>
    <t>Przyłącza napowietrzne z przewodów izolowanych typu AsXSn lub podobnych, demontaż z wejściem na słup lub z drabiny, przewód do 4x10 mm2</t>
  </si>
  <si>
    <t>6.3</t>
  </si>
  <si>
    <t>Konstrukcje wsporcze dla przyłączy, demontaż konstrukcji wsporczej na ścianie, 2 izolatory</t>
  </si>
  <si>
    <t>6.4</t>
  </si>
  <si>
    <t>Konstrukcje wsporcze dla przyłączy, demontaż stojaka na ścianie</t>
  </si>
  <si>
    <t>Wywóz samochodami samowyładowczymi ziemi poza teren budowy</t>
  </si>
  <si>
    <t xml:space="preserve">Przebudowa drogi powiatowej nr 3542W Wierzbica - Modrzejowice  (II Etap)                                                                                                 od km 7+391,60 do km 10+891,60 </t>
  </si>
  <si>
    <t>KOSZTORYS OFERTOWY</t>
  </si>
  <si>
    <t>Formularz 2.2 do SIWZ</t>
  </si>
  <si>
    <t>…………………………………………………..</t>
  </si>
  <si>
    <t>/podpis i pieczęć upełnomocnionego przedstawiciela Wykonawcy/</t>
  </si>
  <si>
    <t>Odtworzenie trasy i punktów wysokościowych przy liniowych robotach ziemnych (drogi) w terenie równinnym wraz z wykonaniem inwentaryzacji powykonawczej</t>
  </si>
  <si>
    <t>Montaż zestawu rozsączeniowego ze skrzynek np. typu Q-bic</t>
  </si>
  <si>
    <t>Kanały z rur polietylenowych np. typu WEHOLITE-SPIRO o śr. nominalnej 400 mm</t>
  </si>
  <si>
    <t>Przepust z rur stalowych np. typu HelcorPA  w gotowym wykopie - rury 180x150 cm.</t>
  </si>
  <si>
    <t>Umocnienie dna wlotu i wylotu płytami prefabrykowanymi np. typu JOMB na podsypce piaskowej gr. 10 cm</t>
  </si>
  <si>
    <t>Ścinanie drzew bez utrudnień o średnicy do 15 cm wraz z karczowaniem pni. Dłużyce, gałęzie i karpiny do zagospodarowania przez Wykonawcę</t>
  </si>
  <si>
    <t>Ścinanie drzew bez utrudnień o średnicy 16-35 cm wraz z karczowaniem pni. Dłużyce, gałęzie i karpiny do zagospodarowania przez Wykonawcę</t>
  </si>
  <si>
    <t>Ścinanie drzew bez utrudnień o średnicy 36-45 cm wraz z karczowaniem pni. Dłużyce, gałęzie i karpiny do zagospodarowania przez Wykonawcę</t>
  </si>
  <si>
    <t>Ścinanie drzew bez utrudnień o średnicy 46-55 cm wraz z karczowaniem pni. Dłużyce, gałęzie i karpiny do zagospodarowania przez Wykonawcę</t>
  </si>
  <si>
    <t>Ścinanie drzew bez utrudnień o średnicy 56-75 cm wraz z karczowaniem pni. Dłużyce, gałęzie i karpiny do zagospodarowania przez Wykonawcę</t>
  </si>
  <si>
    <t>Ścinanie drzew bez utrudnień o średnicy 76-100 cm wraz z karczowaniem pni. Dłużyce, gałęzie i karpiny do zagospodarowania przez Wykonawcę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</si>
</sst>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n"/>
      <right style="medium"/>
      <top style="double"/>
      <bottom style="thick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uble"/>
      <bottom style="thick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39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39" fontId="0" fillId="0" borderId="14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39" fontId="3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39" fontId="0" fillId="0" borderId="17" xfId="0" applyNumberForma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39" fontId="4" fillId="0" borderId="14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top" wrapText="1"/>
    </xf>
    <xf numFmtId="39" fontId="4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top" wrapText="1"/>
    </xf>
    <xf numFmtId="39" fontId="4" fillId="0" borderId="35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39" fontId="6" fillId="0" borderId="36" xfId="0" applyNumberFormat="1" applyFont="1" applyBorder="1" applyAlignment="1">
      <alignment horizontal="right" vertical="center"/>
    </xf>
    <xf numFmtId="39" fontId="6" fillId="0" borderId="37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 vertical="top" wrapText="1"/>
    </xf>
    <xf numFmtId="39" fontId="6" fillId="0" borderId="38" xfId="0" applyNumberFormat="1" applyFont="1" applyBorder="1" applyAlignment="1">
      <alignment horizontal="right" vertical="center"/>
    </xf>
    <xf numFmtId="164" fontId="6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39" fontId="6" fillId="0" borderId="41" xfId="0" applyNumberFormat="1" applyFont="1" applyBorder="1" applyAlignment="1">
      <alignment horizontal="right" vertical="center"/>
    </xf>
    <xf numFmtId="39" fontId="0" fillId="0" borderId="11" xfId="0" applyNumberFormat="1" applyBorder="1" applyAlignment="1">
      <alignment horizontal="right" vertical="center"/>
    </xf>
    <xf numFmtId="0" fontId="7" fillId="0" borderId="42" xfId="0" applyFont="1" applyBorder="1" applyAlignment="1">
      <alignment vertical="top" wrapText="1"/>
    </xf>
    <xf numFmtId="0" fontId="8" fillId="0" borderId="42" xfId="0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9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4" fillId="0" borderId="46" xfId="0" applyFont="1" applyBorder="1" applyAlignment="1">
      <alignment vertical="top"/>
    </xf>
    <xf numFmtId="0" fontId="8" fillId="0" borderId="43" xfId="0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39" fontId="0" fillId="0" borderId="32" xfId="0" applyNumberForma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top" wrapText="1"/>
    </xf>
    <xf numFmtId="4" fontId="4" fillId="0" borderId="47" xfId="0" applyNumberFormat="1" applyFont="1" applyBorder="1" applyAlignment="1">
      <alignment horizontal="center" vertical="center"/>
    </xf>
    <xf numFmtId="39" fontId="4" fillId="0" borderId="48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top"/>
    </xf>
    <xf numFmtId="0" fontId="4" fillId="0" borderId="59" xfId="0" applyFont="1" applyBorder="1" applyAlignment="1">
      <alignment vertical="top"/>
    </xf>
    <xf numFmtId="39" fontId="4" fillId="0" borderId="60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39" fontId="4" fillId="0" borderId="63" xfId="0" applyNumberFormat="1" applyFont="1" applyBorder="1" applyAlignment="1">
      <alignment horizontal="right" vertical="center"/>
    </xf>
    <xf numFmtId="39" fontId="6" fillId="0" borderId="64" xfId="0" applyNumberFormat="1" applyFont="1" applyFill="1" applyBorder="1" applyAlignment="1">
      <alignment horizontal="right" vertical="center"/>
    </xf>
    <xf numFmtId="39" fontId="9" fillId="0" borderId="64" xfId="0" applyNumberFormat="1" applyFont="1" applyFill="1" applyBorder="1" applyAlignment="1">
      <alignment horizontal="right" vertical="center"/>
    </xf>
    <xf numFmtId="0" fontId="0" fillId="0" borderId="6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center" vertical="center"/>
    </xf>
    <xf numFmtId="39" fontId="39" fillId="0" borderId="64" xfId="0" applyNumberFormat="1" applyFont="1" applyFill="1" applyBorder="1" applyAlignment="1">
      <alignment horizontal="right" vertical="center"/>
    </xf>
    <xf numFmtId="39" fontId="0" fillId="0" borderId="0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vertical="top"/>
    </xf>
    <xf numFmtId="0" fontId="4" fillId="0" borderId="67" xfId="0" applyFont="1" applyBorder="1" applyAlignment="1">
      <alignment vertical="top"/>
    </xf>
    <xf numFmtId="0" fontId="4" fillId="0" borderId="68" xfId="0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45" fillId="0" borderId="0" xfId="0" applyFont="1" applyAlignment="1">
      <alignment horizont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view="pageBreakPreview" zoomScaleSheetLayoutView="100" zoomScalePageLayoutView="0" workbookViewId="0" topLeftCell="A4">
      <selection activeCell="C16" sqref="C16"/>
    </sheetView>
  </sheetViews>
  <sheetFormatPr defaultColWidth="8.796875" defaultRowHeight="14.25"/>
  <cols>
    <col min="1" max="1" width="7.5" style="0" customWidth="1"/>
    <col min="2" max="2" width="9.19921875" style="0" customWidth="1"/>
    <col min="3" max="3" width="48.19921875" style="0" customWidth="1"/>
    <col min="4" max="4" width="7.5" style="0" customWidth="1"/>
    <col min="5" max="5" width="9.19921875" style="0" customWidth="1"/>
    <col min="6" max="6" width="10.3984375" style="0" customWidth="1"/>
    <col min="7" max="7" width="17.59765625" style="0" customWidth="1"/>
    <col min="8" max="8" width="19.69921875" style="0" customWidth="1"/>
  </cols>
  <sheetData>
    <row r="1" spans="6:7" ht="14.25">
      <c r="F1" s="124" t="s">
        <v>400</v>
      </c>
      <c r="G1" s="124"/>
    </row>
    <row r="2" spans="6:7" ht="15" thickBot="1">
      <c r="F2" s="125"/>
      <c r="G2" s="125"/>
    </row>
    <row r="3" spans="1:7" ht="26.25" customHeight="1" thickTop="1">
      <c r="A3" s="131" t="s">
        <v>399</v>
      </c>
      <c r="B3" s="132"/>
      <c r="C3" s="132"/>
      <c r="D3" s="132"/>
      <c r="E3" s="132"/>
      <c r="F3" s="132"/>
      <c r="G3" s="133"/>
    </row>
    <row r="4" spans="1:7" ht="31.5" customHeight="1" thickBot="1">
      <c r="A4" s="128" t="s">
        <v>398</v>
      </c>
      <c r="B4" s="129"/>
      <c r="C4" s="129"/>
      <c r="D4" s="129"/>
      <c r="E4" s="129"/>
      <c r="F4" s="129"/>
      <c r="G4" s="130"/>
    </row>
    <row r="5" spans="1:7" ht="44.25" thickBot="1" thickTop="1">
      <c r="A5" s="109" t="s">
        <v>0</v>
      </c>
      <c r="B5" s="110" t="s">
        <v>1</v>
      </c>
      <c r="C5" s="110" t="s">
        <v>2</v>
      </c>
      <c r="D5" s="110" t="s">
        <v>270</v>
      </c>
      <c r="E5" s="110" t="s">
        <v>3</v>
      </c>
      <c r="F5" s="110" t="s">
        <v>4</v>
      </c>
      <c r="G5" s="111" t="s">
        <v>5</v>
      </c>
    </row>
    <row r="6" spans="1:7" ht="18.75" thickBot="1">
      <c r="A6" s="16">
        <v>1</v>
      </c>
      <c r="B6" s="17"/>
      <c r="C6" s="18" t="s">
        <v>6</v>
      </c>
      <c r="D6" s="17"/>
      <c r="E6" s="17"/>
      <c r="F6" s="17"/>
      <c r="G6" s="19"/>
    </row>
    <row r="7" spans="1:7" ht="15.75" thickTop="1">
      <c r="A7" s="9" t="s">
        <v>271</v>
      </c>
      <c r="B7" s="10"/>
      <c r="C7" s="11" t="s">
        <v>7</v>
      </c>
      <c r="D7" s="10"/>
      <c r="E7" s="10"/>
      <c r="F7" s="10"/>
      <c r="G7" s="20"/>
    </row>
    <row r="8" spans="1:7" ht="45.75" customHeight="1">
      <c r="A8" s="2" t="s">
        <v>8</v>
      </c>
      <c r="B8" s="3" t="s">
        <v>9</v>
      </c>
      <c r="C8" s="4" t="s">
        <v>403</v>
      </c>
      <c r="D8" s="3" t="s">
        <v>10</v>
      </c>
      <c r="E8" s="116">
        <v>3.5</v>
      </c>
      <c r="F8" s="48"/>
      <c r="G8" s="5">
        <f>E8*F8</f>
        <v>0</v>
      </c>
    </row>
    <row r="9" spans="1:7" ht="16.5" thickBot="1">
      <c r="A9" s="21"/>
      <c r="B9" s="22"/>
      <c r="C9" s="79" t="s">
        <v>11</v>
      </c>
      <c r="D9" s="22"/>
      <c r="E9" s="22"/>
      <c r="F9" s="49"/>
      <c r="G9" s="107">
        <f>SUM(G8)</f>
        <v>0</v>
      </c>
    </row>
    <row r="10" spans="1:7" ht="18.75" thickTop="1">
      <c r="A10" s="9" t="s">
        <v>272</v>
      </c>
      <c r="B10" s="10"/>
      <c r="C10" s="11" t="s">
        <v>12</v>
      </c>
      <c r="D10" s="12"/>
      <c r="E10" s="12"/>
      <c r="F10" s="50"/>
      <c r="G10" s="13"/>
    </row>
    <row r="11" spans="1:7" ht="42.75">
      <c r="A11" s="2" t="s">
        <v>13</v>
      </c>
      <c r="B11" s="3" t="s">
        <v>14</v>
      </c>
      <c r="C11" s="4" t="s">
        <v>408</v>
      </c>
      <c r="D11" s="3" t="s">
        <v>15</v>
      </c>
      <c r="E11" s="3">
        <v>11</v>
      </c>
      <c r="F11" s="48"/>
      <c r="G11" s="5">
        <f>ROUND(E11*F11,2)</f>
        <v>0</v>
      </c>
    </row>
    <row r="12" spans="1:7" ht="42.75">
      <c r="A12" s="2" t="s">
        <v>16</v>
      </c>
      <c r="B12" s="3" t="s">
        <v>14</v>
      </c>
      <c r="C12" s="4" t="s">
        <v>409</v>
      </c>
      <c r="D12" s="3" t="s">
        <v>15</v>
      </c>
      <c r="E12" s="3">
        <v>31</v>
      </c>
      <c r="F12" s="48"/>
      <c r="G12" s="5">
        <f aca="true" t="shared" si="0" ref="G12:G17">ROUND(E12*F12,2)</f>
        <v>0</v>
      </c>
    </row>
    <row r="13" spans="1:7" ht="42.75">
      <c r="A13" s="2" t="s">
        <v>17</v>
      </c>
      <c r="B13" s="3" t="s">
        <v>14</v>
      </c>
      <c r="C13" s="4" t="s">
        <v>410</v>
      </c>
      <c r="D13" s="3" t="s">
        <v>15</v>
      </c>
      <c r="E13" s="3">
        <v>13</v>
      </c>
      <c r="F13" s="48"/>
      <c r="G13" s="5">
        <f t="shared" si="0"/>
        <v>0</v>
      </c>
    </row>
    <row r="14" spans="1:7" ht="42.75">
      <c r="A14" s="2" t="s">
        <v>18</v>
      </c>
      <c r="B14" s="3" t="s">
        <v>14</v>
      </c>
      <c r="C14" s="4" t="s">
        <v>411</v>
      </c>
      <c r="D14" s="3" t="s">
        <v>15</v>
      </c>
      <c r="E14" s="3">
        <v>9</v>
      </c>
      <c r="F14" s="48"/>
      <c r="G14" s="5">
        <f t="shared" si="0"/>
        <v>0</v>
      </c>
    </row>
    <row r="15" spans="1:7" ht="42.75">
      <c r="A15" s="2" t="s">
        <v>19</v>
      </c>
      <c r="B15" s="3" t="s">
        <v>14</v>
      </c>
      <c r="C15" s="4" t="s">
        <v>412</v>
      </c>
      <c r="D15" s="3" t="s">
        <v>15</v>
      </c>
      <c r="E15" s="3">
        <v>10</v>
      </c>
      <c r="F15" s="48"/>
      <c r="G15" s="5">
        <f t="shared" si="0"/>
        <v>0</v>
      </c>
    </row>
    <row r="16" spans="1:7" ht="42.75">
      <c r="A16" s="2" t="s">
        <v>20</v>
      </c>
      <c r="B16" s="3" t="s">
        <v>14</v>
      </c>
      <c r="C16" s="4" t="s">
        <v>413</v>
      </c>
      <c r="D16" s="3" t="s">
        <v>15</v>
      </c>
      <c r="E16" s="3">
        <v>4</v>
      </c>
      <c r="F16" s="48"/>
      <c r="G16" s="5">
        <f t="shared" si="0"/>
        <v>0</v>
      </c>
    </row>
    <row r="17" spans="1:7" ht="28.5">
      <c r="A17" s="2" t="s">
        <v>21</v>
      </c>
      <c r="B17" s="3" t="s">
        <v>14</v>
      </c>
      <c r="C17" s="4" t="s">
        <v>22</v>
      </c>
      <c r="D17" s="3" t="s">
        <v>23</v>
      </c>
      <c r="E17" s="3">
        <v>0.1024</v>
      </c>
      <c r="F17" s="48"/>
      <c r="G17" s="5">
        <f t="shared" si="0"/>
        <v>0</v>
      </c>
    </row>
    <row r="18" spans="1:7" ht="15.75" thickBot="1">
      <c r="A18" s="14"/>
      <c r="B18" s="15"/>
      <c r="C18" s="78" t="s">
        <v>24</v>
      </c>
      <c r="D18" s="15"/>
      <c r="E18" s="15"/>
      <c r="F18" s="51"/>
      <c r="G18" s="108">
        <f>SUM(G11:G17)</f>
        <v>0</v>
      </c>
    </row>
    <row r="19" spans="1:7" ht="15" thickTop="1">
      <c r="A19" s="23" t="s">
        <v>273</v>
      </c>
      <c r="B19" s="24"/>
      <c r="C19" s="25" t="s">
        <v>25</v>
      </c>
      <c r="D19" s="24"/>
      <c r="E19" s="24"/>
      <c r="F19" s="52"/>
      <c r="G19" s="26"/>
    </row>
    <row r="20" spans="1:7" ht="28.5">
      <c r="A20" s="2" t="s">
        <v>28</v>
      </c>
      <c r="B20" s="3" t="s">
        <v>26</v>
      </c>
      <c r="C20" s="4" t="s">
        <v>29</v>
      </c>
      <c r="D20" s="3" t="s">
        <v>27</v>
      </c>
      <c r="E20" s="3">
        <v>24889.4</v>
      </c>
      <c r="F20" s="48"/>
      <c r="G20" s="5">
        <f>ROUND(E20*F20,2)</f>
        <v>0</v>
      </c>
    </row>
    <row r="21" spans="1:7" ht="15.75" thickBot="1">
      <c r="A21" s="14"/>
      <c r="B21" s="15"/>
      <c r="C21" s="78" t="s">
        <v>30</v>
      </c>
      <c r="D21" s="15"/>
      <c r="E21" s="15"/>
      <c r="F21" s="51"/>
      <c r="G21" s="108">
        <f>SUM(G19:G20)</f>
        <v>0</v>
      </c>
    </row>
    <row r="22" spans="1:7" ht="15" thickTop="1">
      <c r="A22" s="23" t="s">
        <v>274</v>
      </c>
      <c r="B22" s="24"/>
      <c r="C22" s="25" t="s">
        <v>31</v>
      </c>
      <c r="D22" s="24"/>
      <c r="E22" s="24"/>
      <c r="F22" s="52"/>
      <c r="G22" s="26"/>
    </row>
    <row r="23" spans="1:7" ht="42.75">
      <c r="A23" s="2" t="s">
        <v>32</v>
      </c>
      <c r="B23" s="3" t="s">
        <v>33</v>
      </c>
      <c r="C23" s="4" t="s">
        <v>283</v>
      </c>
      <c r="D23" s="3" t="s">
        <v>27</v>
      </c>
      <c r="E23" s="116">
        <v>1464.7</v>
      </c>
      <c r="F23" s="48"/>
      <c r="G23" s="5">
        <f>ROUND(E23*F23,2)</f>
        <v>0</v>
      </c>
    </row>
    <row r="24" spans="1:7" ht="42.75">
      <c r="A24" s="2" t="s">
        <v>34</v>
      </c>
      <c r="B24" s="3" t="s">
        <v>33</v>
      </c>
      <c r="C24" s="4" t="s">
        <v>284</v>
      </c>
      <c r="D24" s="3" t="s">
        <v>27</v>
      </c>
      <c r="E24" s="116">
        <v>1464.7</v>
      </c>
      <c r="F24" s="48"/>
      <c r="G24" s="5">
        <f>ROUND(E24*F24,2)</f>
        <v>0</v>
      </c>
    </row>
    <row r="25" spans="1:7" ht="28.5">
      <c r="A25" s="2" t="s">
        <v>35</v>
      </c>
      <c r="B25" s="3" t="s">
        <v>33</v>
      </c>
      <c r="C25" s="4" t="s">
        <v>285</v>
      </c>
      <c r="D25" s="3" t="s">
        <v>27</v>
      </c>
      <c r="E25" s="116">
        <v>1464.7</v>
      </c>
      <c r="F25" s="48"/>
      <c r="G25" s="5">
        <f>ROUND(E25*F25,2)</f>
        <v>0</v>
      </c>
    </row>
    <row r="26" spans="1:7" ht="15.75" thickBot="1">
      <c r="A26" s="14"/>
      <c r="B26" s="15"/>
      <c r="C26" s="78" t="s">
        <v>37</v>
      </c>
      <c r="D26" s="15"/>
      <c r="E26" s="15"/>
      <c r="F26" s="51"/>
      <c r="G26" s="108">
        <f>SUM(G23:G25)</f>
        <v>0</v>
      </c>
    </row>
    <row r="27" spans="1:7" ht="15" thickTop="1">
      <c r="A27" s="23" t="s">
        <v>275</v>
      </c>
      <c r="B27" s="24"/>
      <c r="C27" s="25" t="s">
        <v>38</v>
      </c>
      <c r="D27" s="24"/>
      <c r="E27" s="24"/>
      <c r="F27" s="52"/>
      <c r="G27" s="26"/>
    </row>
    <row r="28" spans="1:7" ht="42.75">
      <c r="A28" s="2" t="s">
        <v>39</v>
      </c>
      <c r="B28" s="3" t="s">
        <v>40</v>
      </c>
      <c r="C28" s="4" t="s">
        <v>41</v>
      </c>
      <c r="D28" s="3" t="s">
        <v>42</v>
      </c>
      <c r="E28" s="116">
        <v>103.9</v>
      </c>
      <c r="F28" s="48"/>
      <c r="G28" s="5">
        <f>ROUND(E28*F28,2)</f>
        <v>0</v>
      </c>
    </row>
    <row r="29" spans="1:7" ht="15.75" thickBot="1">
      <c r="A29" s="14"/>
      <c r="B29" s="15"/>
      <c r="C29" s="78" t="s">
        <v>44</v>
      </c>
      <c r="D29" s="15"/>
      <c r="E29" s="15"/>
      <c r="F29" s="51"/>
      <c r="G29" s="108">
        <f>SUM(G28)</f>
        <v>0</v>
      </c>
    </row>
    <row r="30" spans="1:7" ht="19.5" thickBot="1" thickTop="1">
      <c r="A30" s="27"/>
      <c r="B30" s="28"/>
      <c r="C30" s="61" t="s">
        <v>45</v>
      </c>
      <c r="D30" s="28"/>
      <c r="E30" s="28"/>
      <c r="F30" s="53"/>
      <c r="G30" s="64">
        <f>G9+G18+G21+G26+G29</f>
        <v>0</v>
      </c>
    </row>
    <row r="31" spans="1:7" ht="18.75" thickTop="1">
      <c r="A31" s="29">
        <v>2</v>
      </c>
      <c r="B31" s="30"/>
      <c r="C31" s="31" t="s">
        <v>46</v>
      </c>
      <c r="D31" s="30"/>
      <c r="E31" s="30"/>
      <c r="F31" s="54"/>
      <c r="G31" s="32"/>
    </row>
    <row r="32" spans="1:7" ht="28.5">
      <c r="A32" s="2" t="s">
        <v>47</v>
      </c>
      <c r="B32" s="3" t="s">
        <v>48</v>
      </c>
      <c r="C32" s="4" t="s">
        <v>286</v>
      </c>
      <c r="D32" s="3" t="s">
        <v>36</v>
      </c>
      <c r="E32" s="116">
        <v>1331.5</v>
      </c>
      <c r="F32" s="48"/>
      <c r="G32" s="5">
        <f>ROUND(E32*F32,2)</f>
        <v>0</v>
      </c>
    </row>
    <row r="33" spans="1:7" ht="42.75">
      <c r="A33" s="2" t="s">
        <v>49</v>
      </c>
      <c r="B33" s="3" t="s">
        <v>48</v>
      </c>
      <c r="C33" s="4" t="s">
        <v>287</v>
      </c>
      <c r="D33" s="3" t="s">
        <v>36</v>
      </c>
      <c r="E33" s="116">
        <v>2829.8</v>
      </c>
      <c r="F33" s="48"/>
      <c r="G33" s="5">
        <f>ROUND(E33*F33,2)</f>
        <v>0</v>
      </c>
    </row>
    <row r="34" spans="1:7" ht="14.25">
      <c r="A34" s="2" t="s">
        <v>50</v>
      </c>
      <c r="B34" s="3" t="s">
        <v>51</v>
      </c>
      <c r="C34" s="4" t="s">
        <v>52</v>
      </c>
      <c r="D34" s="3" t="s">
        <v>36</v>
      </c>
      <c r="E34" s="116">
        <v>28.6</v>
      </c>
      <c r="F34" s="48"/>
      <c r="G34" s="5">
        <f>ROUND(E34*F34,2)</f>
        <v>0</v>
      </c>
    </row>
    <row r="35" spans="1:7" ht="28.5">
      <c r="A35" s="2" t="s">
        <v>53</v>
      </c>
      <c r="B35" s="3" t="s">
        <v>48</v>
      </c>
      <c r="C35" s="4" t="s">
        <v>54</v>
      </c>
      <c r="D35" s="3" t="s">
        <v>27</v>
      </c>
      <c r="E35" s="116">
        <v>8031.9</v>
      </c>
      <c r="F35" s="48"/>
      <c r="G35" s="5">
        <f>ROUND(E35*F35,2)</f>
        <v>0</v>
      </c>
    </row>
    <row r="36" spans="1:7" ht="14.25">
      <c r="A36" s="2" t="s">
        <v>55</v>
      </c>
      <c r="B36" s="3" t="s">
        <v>51</v>
      </c>
      <c r="C36" s="4" t="s">
        <v>56</v>
      </c>
      <c r="D36" s="3" t="s">
        <v>27</v>
      </c>
      <c r="E36" s="116">
        <v>4475.7</v>
      </c>
      <c r="F36" s="48"/>
      <c r="G36" s="5">
        <f>ROUND(E36*F36,2)</f>
        <v>0</v>
      </c>
    </row>
    <row r="37" spans="1:7" ht="18.75" thickBot="1">
      <c r="A37" s="33"/>
      <c r="B37" s="34"/>
      <c r="C37" s="62" t="s">
        <v>57</v>
      </c>
      <c r="D37" s="34"/>
      <c r="E37" s="34"/>
      <c r="F37" s="55"/>
      <c r="G37" s="63">
        <f>SUM(G32:G36)</f>
        <v>0</v>
      </c>
    </row>
    <row r="38" spans="1:7" ht="19.5" thickBot="1" thickTop="1">
      <c r="A38" s="35">
        <v>3</v>
      </c>
      <c r="B38" s="36"/>
      <c r="C38" s="37" t="s">
        <v>58</v>
      </c>
      <c r="D38" s="36"/>
      <c r="E38" s="36"/>
      <c r="F38" s="56"/>
      <c r="G38" s="38"/>
    </row>
    <row r="39" spans="1:7" ht="15" thickTop="1">
      <c r="A39" s="23" t="s">
        <v>276</v>
      </c>
      <c r="B39" s="24"/>
      <c r="C39" s="25" t="s">
        <v>59</v>
      </c>
      <c r="D39" s="24"/>
      <c r="E39" s="24"/>
      <c r="F39" s="52"/>
      <c r="G39" s="26"/>
    </row>
    <row r="40" spans="1:7" ht="57">
      <c r="A40" s="2" t="s">
        <v>60</v>
      </c>
      <c r="B40" s="3" t="s">
        <v>61</v>
      </c>
      <c r="C40" s="4" t="s">
        <v>288</v>
      </c>
      <c r="D40" s="3" t="s">
        <v>42</v>
      </c>
      <c r="E40" s="116">
        <v>12</v>
      </c>
      <c r="F40" s="48"/>
      <c r="G40" s="5">
        <f aca="true" t="shared" si="1" ref="G40:G49">ROUND(E40*F40,2)</f>
        <v>0</v>
      </c>
    </row>
    <row r="41" spans="1:7" ht="42.75">
      <c r="A41" s="2" t="s">
        <v>62</v>
      </c>
      <c r="B41" s="3" t="s">
        <v>61</v>
      </c>
      <c r="C41" s="4" t="s">
        <v>292</v>
      </c>
      <c r="D41" s="3" t="s">
        <v>36</v>
      </c>
      <c r="E41" s="116">
        <v>48.2</v>
      </c>
      <c r="F41" s="48"/>
      <c r="G41" s="5">
        <f t="shared" si="1"/>
        <v>0</v>
      </c>
    </row>
    <row r="42" spans="1:7" ht="28.5">
      <c r="A42" s="2" t="s">
        <v>63</v>
      </c>
      <c r="B42" s="3" t="s">
        <v>64</v>
      </c>
      <c r="C42" s="4" t="s">
        <v>65</v>
      </c>
      <c r="D42" s="3" t="s">
        <v>27</v>
      </c>
      <c r="E42" s="116">
        <v>121</v>
      </c>
      <c r="F42" s="48"/>
      <c r="G42" s="5">
        <f t="shared" si="1"/>
        <v>0</v>
      </c>
    </row>
    <row r="43" spans="1:7" ht="14.25">
      <c r="A43" s="2" t="s">
        <v>66</v>
      </c>
      <c r="B43" s="3" t="s">
        <v>64</v>
      </c>
      <c r="C43" s="4" t="s">
        <v>67</v>
      </c>
      <c r="D43" s="3" t="s">
        <v>36</v>
      </c>
      <c r="E43" s="116">
        <v>11.4</v>
      </c>
      <c r="F43" s="48"/>
      <c r="G43" s="5">
        <f t="shared" si="1"/>
        <v>0</v>
      </c>
    </row>
    <row r="44" spans="1:7" ht="28.5">
      <c r="A44" s="2" t="s">
        <v>68</v>
      </c>
      <c r="B44" s="3" t="s">
        <v>64</v>
      </c>
      <c r="C44" s="4" t="s">
        <v>69</v>
      </c>
      <c r="D44" s="3" t="s">
        <v>42</v>
      </c>
      <c r="E44" s="116">
        <v>11.4</v>
      </c>
      <c r="F44" s="48"/>
      <c r="G44" s="5">
        <f t="shared" si="1"/>
        <v>0</v>
      </c>
    </row>
    <row r="45" spans="1:7" ht="42.75">
      <c r="A45" s="2" t="s">
        <v>70</v>
      </c>
      <c r="B45" s="3"/>
      <c r="C45" s="4" t="s">
        <v>71</v>
      </c>
      <c r="D45" s="3" t="s">
        <v>36</v>
      </c>
      <c r="E45" s="116">
        <v>3.9</v>
      </c>
      <c r="F45" s="48"/>
      <c r="G45" s="5">
        <f t="shared" si="1"/>
        <v>0</v>
      </c>
    </row>
    <row r="46" spans="1:7" ht="28.5">
      <c r="A46" s="2" t="s">
        <v>72</v>
      </c>
      <c r="B46" s="3" t="s">
        <v>73</v>
      </c>
      <c r="C46" s="4" t="s">
        <v>74</v>
      </c>
      <c r="D46" s="3" t="s">
        <v>36</v>
      </c>
      <c r="E46" s="116">
        <v>33.6</v>
      </c>
      <c r="F46" s="48"/>
      <c r="G46" s="5">
        <f t="shared" si="1"/>
        <v>0</v>
      </c>
    </row>
    <row r="47" spans="1:7" ht="57">
      <c r="A47" s="2" t="s">
        <v>75</v>
      </c>
      <c r="B47" s="3" t="s">
        <v>76</v>
      </c>
      <c r="C47" s="4" t="s">
        <v>77</v>
      </c>
      <c r="D47" s="3" t="s">
        <v>27</v>
      </c>
      <c r="E47" s="116">
        <v>3.2</v>
      </c>
      <c r="F47" s="48"/>
      <c r="G47" s="5">
        <f t="shared" si="1"/>
        <v>0</v>
      </c>
    </row>
    <row r="48" spans="1:7" ht="28.5">
      <c r="A48" s="2" t="s">
        <v>78</v>
      </c>
      <c r="B48" s="3" t="s">
        <v>79</v>
      </c>
      <c r="C48" s="4" t="s">
        <v>407</v>
      </c>
      <c r="D48" s="3" t="s">
        <v>27</v>
      </c>
      <c r="E48" s="116">
        <v>3.2</v>
      </c>
      <c r="F48" s="48"/>
      <c r="G48" s="5">
        <f t="shared" si="1"/>
        <v>0</v>
      </c>
    </row>
    <row r="49" spans="1:7" ht="28.5">
      <c r="A49" s="2" t="s">
        <v>80</v>
      </c>
      <c r="B49" s="3" t="s">
        <v>79</v>
      </c>
      <c r="C49" s="4" t="s">
        <v>81</v>
      </c>
      <c r="D49" s="3" t="s">
        <v>42</v>
      </c>
      <c r="E49" s="116">
        <v>12</v>
      </c>
      <c r="F49" s="48"/>
      <c r="G49" s="5">
        <f t="shared" si="1"/>
        <v>0</v>
      </c>
    </row>
    <row r="50" spans="1:7" ht="15.75" thickBot="1">
      <c r="A50" s="14"/>
      <c r="B50" s="15"/>
      <c r="C50" s="78" t="s">
        <v>82</v>
      </c>
      <c r="D50" s="15"/>
      <c r="E50" s="15"/>
      <c r="F50" s="51"/>
      <c r="G50" s="108">
        <f>SUM(G40:G49)</f>
        <v>0</v>
      </c>
    </row>
    <row r="51" spans="1:7" ht="15" thickTop="1">
      <c r="A51" s="23" t="s">
        <v>277</v>
      </c>
      <c r="B51" s="24"/>
      <c r="C51" s="25" t="s">
        <v>83</v>
      </c>
      <c r="D51" s="24"/>
      <c r="E51" s="24"/>
      <c r="F51" s="52"/>
      <c r="G51" s="26"/>
    </row>
    <row r="52" spans="1:7" ht="28.5">
      <c r="A52" s="2" t="s">
        <v>84</v>
      </c>
      <c r="B52" s="3" t="s">
        <v>33</v>
      </c>
      <c r="C52" s="4" t="s">
        <v>290</v>
      </c>
      <c r="D52" s="3" t="s">
        <v>36</v>
      </c>
      <c r="E52" s="116">
        <v>11.2</v>
      </c>
      <c r="F52" s="48"/>
      <c r="G52" s="5">
        <f aca="true" t="shared" si="2" ref="G52:G61">ROUND(E52*F52,2)</f>
        <v>0</v>
      </c>
    </row>
    <row r="53" spans="1:7" ht="42.75">
      <c r="A53" s="2" t="s">
        <v>85</v>
      </c>
      <c r="B53" s="3" t="s">
        <v>33</v>
      </c>
      <c r="C53" s="4" t="s">
        <v>291</v>
      </c>
      <c r="D53" s="3" t="s">
        <v>36</v>
      </c>
      <c r="E53" s="116">
        <v>56.6</v>
      </c>
      <c r="F53" s="48"/>
      <c r="G53" s="5">
        <f t="shared" si="2"/>
        <v>0</v>
      </c>
    </row>
    <row r="54" spans="1:7" ht="42.75">
      <c r="A54" s="2" t="s">
        <v>86</v>
      </c>
      <c r="B54" s="3" t="s">
        <v>61</v>
      </c>
      <c r="C54" s="4" t="s">
        <v>289</v>
      </c>
      <c r="D54" s="3" t="s">
        <v>36</v>
      </c>
      <c r="E54" s="116">
        <v>136.6</v>
      </c>
      <c r="F54" s="48"/>
      <c r="G54" s="5">
        <f t="shared" si="2"/>
        <v>0</v>
      </c>
    </row>
    <row r="55" spans="1:7" ht="28.5">
      <c r="A55" s="2" t="s">
        <v>87</v>
      </c>
      <c r="B55" s="3" t="s">
        <v>64</v>
      </c>
      <c r="C55" s="4" t="s">
        <v>65</v>
      </c>
      <c r="D55" s="3" t="s">
        <v>27</v>
      </c>
      <c r="E55" s="116">
        <v>241.3</v>
      </c>
      <c r="F55" s="48"/>
      <c r="G55" s="5">
        <f t="shared" si="2"/>
        <v>0</v>
      </c>
    </row>
    <row r="56" spans="1:7" ht="28.5">
      <c r="A56" s="2" t="s">
        <v>88</v>
      </c>
      <c r="B56" s="3" t="s">
        <v>64</v>
      </c>
      <c r="C56" s="4" t="s">
        <v>89</v>
      </c>
      <c r="D56" s="3" t="s">
        <v>36</v>
      </c>
      <c r="E56" s="116">
        <v>25.3</v>
      </c>
      <c r="F56" s="48"/>
      <c r="G56" s="5">
        <f t="shared" si="2"/>
        <v>0</v>
      </c>
    </row>
    <row r="57" spans="1:7" ht="28.5">
      <c r="A57" s="2" t="s">
        <v>90</v>
      </c>
      <c r="B57" s="3" t="s">
        <v>64</v>
      </c>
      <c r="C57" s="4" t="s">
        <v>406</v>
      </c>
      <c r="D57" s="3" t="s">
        <v>42</v>
      </c>
      <c r="E57" s="116">
        <v>14.8</v>
      </c>
      <c r="F57" s="48"/>
      <c r="G57" s="5">
        <f t="shared" si="2"/>
        <v>0</v>
      </c>
    </row>
    <row r="58" spans="1:7" ht="28.5">
      <c r="A58" s="2" t="s">
        <v>91</v>
      </c>
      <c r="B58" s="3" t="s">
        <v>73</v>
      </c>
      <c r="C58" s="4" t="s">
        <v>74</v>
      </c>
      <c r="D58" s="3" t="s">
        <v>36</v>
      </c>
      <c r="E58" s="116">
        <v>131.7</v>
      </c>
      <c r="F58" s="48"/>
      <c r="G58" s="5">
        <f t="shared" si="2"/>
        <v>0</v>
      </c>
    </row>
    <row r="59" spans="1:7" ht="57">
      <c r="A59" s="2" t="s">
        <v>92</v>
      </c>
      <c r="B59" s="3" t="s">
        <v>76</v>
      </c>
      <c r="C59" s="4" t="s">
        <v>93</v>
      </c>
      <c r="D59" s="3" t="s">
        <v>27</v>
      </c>
      <c r="E59" s="116">
        <v>63.3</v>
      </c>
      <c r="F59" s="48"/>
      <c r="G59" s="5">
        <f t="shared" si="2"/>
        <v>0</v>
      </c>
    </row>
    <row r="60" spans="1:7" ht="28.5">
      <c r="A60" s="2" t="s">
        <v>94</v>
      </c>
      <c r="B60" s="3" t="s">
        <v>79</v>
      </c>
      <c r="C60" s="4" t="s">
        <v>407</v>
      </c>
      <c r="D60" s="3" t="s">
        <v>27</v>
      </c>
      <c r="E60" s="116">
        <v>49.3</v>
      </c>
      <c r="F60" s="48"/>
      <c r="G60" s="5">
        <f t="shared" si="2"/>
        <v>0</v>
      </c>
    </row>
    <row r="61" spans="1:7" ht="28.5">
      <c r="A61" s="2" t="s">
        <v>95</v>
      </c>
      <c r="B61" s="3" t="s">
        <v>79</v>
      </c>
      <c r="C61" s="4" t="s">
        <v>81</v>
      </c>
      <c r="D61" s="3" t="s">
        <v>42</v>
      </c>
      <c r="E61" s="116">
        <v>13</v>
      </c>
      <c r="F61" s="48"/>
      <c r="G61" s="5">
        <f t="shared" si="2"/>
        <v>0</v>
      </c>
    </row>
    <row r="62" spans="1:7" ht="15.75" thickBot="1">
      <c r="A62" s="14"/>
      <c r="B62" s="15"/>
      <c r="C62" s="78" t="s">
        <v>96</v>
      </c>
      <c r="D62" s="15"/>
      <c r="E62" s="15"/>
      <c r="F62" s="51"/>
      <c r="G62" s="108">
        <f>SUM(G52:G61)</f>
        <v>0</v>
      </c>
    </row>
    <row r="63" spans="1:7" ht="15" thickTop="1">
      <c r="A63" s="23" t="s">
        <v>278</v>
      </c>
      <c r="B63" s="24"/>
      <c r="C63" s="25" t="s">
        <v>97</v>
      </c>
      <c r="D63" s="24"/>
      <c r="E63" s="24"/>
      <c r="F63" s="52"/>
      <c r="G63" s="26"/>
    </row>
    <row r="64" spans="1:7" ht="42.75">
      <c r="A64" s="2" t="s">
        <v>98</v>
      </c>
      <c r="B64" s="3" t="s">
        <v>33</v>
      </c>
      <c r="C64" s="4" t="s">
        <v>283</v>
      </c>
      <c r="D64" s="3" t="s">
        <v>27</v>
      </c>
      <c r="E64" s="116">
        <v>239.8</v>
      </c>
      <c r="F64" s="48"/>
      <c r="G64" s="5">
        <f aca="true" t="shared" si="3" ref="G64:G81">ROUND(E64*F64,2)</f>
        <v>0</v>
      </c>
    </row>
    <row r="65" spans="1:7" ht="42.75">
      <c r="A65" s="2" t="s">
        <v>99</v>
      </c>
      <c r="B65" s="3" t="s">
        <v>33</v>
      </c>
      <c r="C65" s="4" t="s">
        <v>284</v>
      </c>
      <c r="D65" s="3" t="s">
        <v>27</v>
      </c>
      <c r="E65" s="116">
        <v>239.8</v>
      </c>
      <c r="F65" s="48"/>
      <c r="G65" s="5">
        <f t="shared" si="3"/>
        <v>0</v>
      </c>
    </row>
    <row r="66" spans="1:7" ht="28.5">
      <c r="A66" s="2" t="s">
        <v>100</v>
      </c>
      <c r="B66" s="3" t="s">
        <v>33</v>
      </c>
      <c r="C66" s="4" t="s">
        <v>285</v>
      </c>
      <c r="D66" s="3" t="s">
        <v>27</v>
      </c>
      <c r="E66" s="116">
        <v>239.8</v>
      </c>
      <c r="F66" s="48"/>
      <c r="G66" s="5">
        <f t="shared" si="3"/>
        <v>0</v>
      </c>
    </row>
    <row r="67" spans="1:7" ht="14.25">
      <c r="A67" s="2" t="s">
        <v>101</v>
      </c>
      <c r="B67" s="3" t="s">
        <v>102</v>
      </c>
      <c r="C67" s="4" t="s">
        <v>293</v>
      </c>
      <c r="D67" s="3" t="s">
        <v>36</v>
      </c>
      <c r="E67" s="116">
        <v>308.9</v>
      </c>
      <c r="F67" s="48"/>
      <c r="G67" s="5">
        <f t="shared" si="3"/>
        <v>0</v>
      </c>
    </row>
    <row r="68" spans="1:7" ht="28.5">
      <c r="A68" s="2" t="s">
        <v>103</v>
      </c>
      <c r="B68" s="3" t="s">
        <v>64</v>
      </c>
      <c r="C68" s="4" t="s">
        <v>104</v>
      </c>
      <c r="D68" s="3" t="s">
        <v>27</v>
      </c>
      <c r="E68" s="116">
        <v>395.4</v>
      </c>
      <c r="F68" s="48"/>
      <c r="G68" s="5">
        <f t="shared" si="3"/>
        <v>0</v>
      </c>
    </row>
    <row r="69" spans="1:7" ht="14.25">
      <c r="A69" s="2" t="s">
        <v>105</v>
      </c>
      <c r="B69" s="3" t="s">
        <v>102</v>
      </c>
      <c r="C69" s="4" t="s">
        <v>106</v>
      </c>
      <c r="D69" s="3" t="s">
        <v>36</v>
      </c>
      <c r="E69" s="116">
        <v>3.5</v>
      </c>
      <c r="F69" s="48"/>
      <c r="G69" s="5">
        <f t="shared" si="3"/>
        <v>0</v>
      </c>
    </row>
    <row r="70" spans="1:7" ht="57">
      <c r="A70" s="2" t="s">
        <v>107</v>
      </c>
      <c r="B70" s="3" t="s">
        <v>102</v>
      </c>
      <c r="C70" s="4" t="s">
        <v>108</v>
      </c>
      <c r="D70" s="3" t="s">
        <v>43</v>
      </c>
      <c r="E70" s="3">
        <v>53</v>
      </c>
      <c r="F70" s="48"/>
      <c r="G70" s="5">
        <f t="shared" si="3"/>
        <v>0</v>
      </c>
    </row>
    <row r="71" spans="1:7" ht="28.5">
      <c r="A71" s="2" t="s">
        <v>109</v>
      </c>
      <c r="B71" s="3" t="s">
        <v>102</v>
      </c>
      <c r="C71" s="4" t="s">
        <v>110</v>
      </c>
      <c r="D71" s="3" t="s">
        <v>36</v>
      </c>
      <c r="E71" s="116">
        <v>43.7</v>
      </c>
      <c r="F71" s="48"/>
      <c r="G71" s="5">
        <f t="shared" si="3"/>
        <v>0</v>
      </c>
    </row>
    <row r="72" spans="1:7" ht="28.5">
      <c r="A72" s="2" t="s">
        <v>111</v>
      </c>
      <c r="B72" s="3" t="s">
        <v>102</v>
      </c>
      <c r="C72" s="4" t="s">
        <v>112</v>
      </c>
      <c r="D72" s="3" t="s">
        <v>42</v>
      </c>
      <c r="E72" s="116">
        <v>429.6</v>
      </c>
      <c r="F72" s="48"/>
      <c r="G72" s="5">
        <f t="shared" si="3"/>
        <v>0</v>
      </c>
    </row>
    <row r="73" spans="1:7" ht="28.5">
      <c r="A73" s="2" t="s">
        <v>113</v>
      </c>
      <c r="B73" s="3" t="s">
        <v>114</v>
      </c>
      <c r="C73" s="4" t="s">
        <v>404</v>
      </c>
      <c r="D73" s="3" t="s">
        <v>43</v>
      </c>
      <c r="E73" s="3">
        <v>55</v>
      </c>
      <c r="F73" s="48"/>
      <c r="G73" s="5">
        <f t="shared" si="3"/>
        <v>0</v>
      </c>
    </row>
    <row r="74" spans="1:7" ht="28.5">
      <c r="A74" s="2" t="s">
        <v>115</v>
      </c>
      <c r="B74" s="3" t="s">
        <v>114</v>
      </c>
      <c r="C74" s="4" t="s">
        <v>116</v>
      </c>
      <c r="D74" s="3" t="s">
        <v>43</v>
      </c>
      <c r="E74" s="3">
        <v>26</v>
      </c>
      <c r="F74" s="48"/>
      <c r="G74" s="5">
        <f t="shared" si="3"/>
        <v>0</v>
      </c>
    </row>
    <row r="75" spans="1:7" ht="42.75">
      <c r="A75" s="2" t="s">
        <v>117</v>
      </c>
      <c r="B75" s="3" t="s">
        <v>76</v>
      </c>
      <c r="C75" s="4" t="s">
        <v>118</v>
      </c>
      <c r="D75" s="3" t="s">
        <v>27</v>
      </c>
      <c r="E75" s="116">
        <v>24</v>
      </c>
      <c r="F75" s="48"/>
      <c r="G75" s="5">
        <f t="shared" si="3"/>
        <v>0</v>
      </c>
    </row>
    <row r="76" spans="1:7" ht="32.25" customHeight="1">
      <c r="A76" s="2" t="s">
        <v>119</v>
      </c>
      <c r="B76" s="3" t="s">
        <v>102</v>
      </c>
      <c r="C76" s="4" t="s">
        <v>120</v>
      </c>
      <c r="D76" s="3" t="s">
        <v>36</v>
      </c>
      <c r="E76" s="116">
        <v>2.4</v>
      </c>
      <c r="F76" s="48"/>
      <c r="G76" s="5">
        <f t="shared" si="3"/>
        <v>0</v>
      </c>
    </row>
    <row r="77" spans="1:7" ht="28.5">
      <c r="A77" s="2" t="s">
        <v>121</v>
      </c>
      <c r="B77" s="3" t="s">
        <v>102</v>
      </c>
      <c r="C77" s="4" t="s">
        <v>122</v>
      </c>
      <c r="D77" s="3" t="s">
        <v>42</v>
      </c>
      <c r="E77" s="116">
        <v>3</v>
      </c>
      <c r="F77" s="48"/>
      <c r="G77" s="5">
        <f t="shared" si="3"/>
        <v>0</v>
      </c>
    </row>
    <row r="78" spans="1:7" ht="30" customHeight="1">
      <c r="A78" s="2" t="s">
        <v>123</v>
      </c>
      <c r="B78" s="3" t="s">
        <v>102</v>
      </c>
      <c r="C78" s="4" t="s">
        <v>124</v>
      </c>
      <c r="D78" s="3" t="s">
        <v>125</v>
      </c>
      <c r="E78" s="3">
        <v>1</v>
      </c>
      <c r="F78" s="48"/>
      <c r="G78" s="5">
        <f t="shared" si="3"/>
        <v>0</v>
      </c>
    </row>
    <row r="79" spans="1:7" ht="28.5">
      <c r="A79" s="2" t="s">
        <v>126</v>
      </c>
      <c r="B79" s="3" t="s">
        <v>102</v>
      </c>
      <c r="C79" s="4" t="s">
        <v>405</v>
      </c>
      <c r="D79" s="3" t="s">
        <v>42</v>
      </c>
      <c r="E79" s="116">
        <v>17.6</v>
      </c>
      <c r="F79" s="48"/>
      <c r="G79" s="5">
        <f t="shared" si="3"/>
        <v>0</v>
      </c>
    </row>
    <row r="80" spans="1:7" ht="46.5" customHeight="1">
      <c r="A80" s="2" t="s">
        <v>127</v>
      </c>
      <c r="B80" s="3" t="s">
        <v>102</v>
      </c>
      <c r="C80" s="4" t="s">
        <v>128</v>
      </c>
      <c r="D80" s="3" t="s">
        <v>36</v>
      </c>
      <c r="E80" s="116">
        <v>60</v>
      </c>
      <c r="F80" s="48"/>
      <c r="G80" s="5">
        <f t="shared" si="3"/>
        <v>0</v>
      </c>
    </row>
    <row r="81" spans="1:7" ht="57">
      <c r="A81" s="39" t="s">
        <v>129</v>
      </c>
      <c r="B81" s="40" t="s">
        <v>130</v>
      </c>
      <c r="C81" s="41" t="s">
        <v>131</v>
      </c>
      <c r="D81" s="40" t="s">
        <v>27</v>
      </c>
      <c r="E81" s="117">
        <v>239.8</v>
      </c>
      <c r="F81" s="57"/>
      <c r="G81" s="5">
        <f t="shared" si="3"/>
        <v>0</v>
      </c>
    </row>
    <row r="82" spans="1:7" ht="30.75" thickBot="1">
      <c r="A82" s="14"/>
      <c r="B82" s="15"/>
      <c r="C82" s="78" t="s">
        <v>132</v>
      </c>
      <c r="D82" s="15"/>
      <c r="E82" s="15"/>
      <c r="F82" s="51"/>
      <c r="G82" s="108">
        <f>SUM(G64:G81)</f>
        <v>0</v>
      </c>
    </row>
    <row r="83" spans="1:7" ht="19.5" thickBot="1" thickTop="1">
      <c r="A83" s="27"/>
      <c r="B83" s="28"/>
      <c r="C83" s="61" t="s">
        <v>133</v>
      </c>
      <c r="D83" s="28"/>
      <c r="E83" s="28"/>
      <c r="F83" s="53"/>
      <c r="G83" s="64">
        <f>G50+G62+G82</f>
        <v>0</v>
      </c>
    </row>
    <row r="84" spans="1:7" ht="18.75" thickTop="1">
      <c r="A84" s="29">
        <v>4</v>
      </c>
      <c r="B84" s="30"/>
      <c r="C84" s="31" t="s">
        <v>134</v>
      </c>
      <c r="D84" s="30"/>
      <c r="E84" s="30"/>
      <c r="F84" s="54"/>
      <c r="G84" s="32"/>
    </row>
    <row r="85" spans="1:7" ht="28.5">
      <c r="A85" s="2" t="s">
        <v>135</v>
      </c>
      <c r="B85" s="3" t="s">
        <v>136</v>
      </c>
      <c r="C85" s="4" t="s">
        <v>294</v>
      </c>
      <c r="D85" s="3" t="s">
        <v>27</v>
      </c>
      <c r="E85" s="116">
        <v>11529.1</v>
      </c>
      <c r="F85" s="48"/>
      <c r="G85" s="5">
        <f aca="true" t="shared" si="4" ref="G85:G94">ROUND(E85*F85,2)</f>
        <v>0</v>
      </c>
    </row>
    <row r="86" spans="1:7" ht="57">
      <c r="A86" s="2" t="s">
        <v>137</v>
      </c>
      <c r="B86" s="3" t="s">
        <v>138</v>
      </c>
      <c r="C86" s="4" t="s">
        <v>139</v>
      </c>
      <c r="D86" s="3" t="s">
        <v>27</v>
      </c>
      <c r="E86" s="116">
        <v>6924.6</v>
      </c>
      <c r="F86" s="48"/>
      <c r="G86" s="5">
        <f t="shared" si="4"/>
        <v>0</v>
      </c>
    </row>
    <row r="87" spans="1:7" ht="59.25" customHeight="1">
      <c r="A87" s="2" t="s">
        <v>140</v>
      </c>
      <c r="B87" s="3" t="s">
        <v>138</v>
      </c>
      <c r="C87" s="4" t="s">
        <v>141</v>
      </c>
      <c r="D87" s="3" t="s">
        <v>27</v>
      </c>
      <c r="E87" s="116">
        <v>3407.5</v>
      </c>
      <c r="F87" s="48"/>
      <c r="G87" s="5">
        <f t="shared" si="4"/>
        <v>0</v>
      </c>
    </row>
    <row r="88" spans="1:7" ht="33" customHeight="1">
      <c r="A88" s="2" t="s">
        <v>142</v>
      </c>
      <c r="B88" s="3" t="s">
        <v>138</v>
      </c>
      <c r="C88" s="4" t="s">
        <v>143</v>
      </c>
      <c r="D88" s="3" t="s">
        <v>27</v>
      </c>
      <c r="E88" s="116">
        <v>1052</v>
      </c>
      <c r="F88" s="48"/>
      <c r="G88" s="5">
        <f t="shared" si="4"/>
        <v>0</v>
      </c>
    </row>
    <row r="89" spans="1:7" ht="33" customHeight="1">
      <c r="A89" s="2" t="s">
        <v>144</v>
      </c>
      <c r="B89" s="3" t="s">
        <v>138</v>
      </c>
      <c r="C89" s="4" t="s">
        <v>145</v>
      </c>
      <c r="D89" s="3" t="s">
        <v>27</v>
      </c>
      <c r="E89" s="116">
        <v>145</v>
      </c>
      <c r="F89" s="48"/>
      <c r="G89" s="5">
        <f t="shared" si="4"/>
        <v>0</v>
      </c>
    </row>
    <row r="90" spans="1:7" ht="34.5" customHeight="1">
      <c r="A90" s="2" t="s">
        <v>146</v>
      </c>
      <c r="B90" s="3" t="s">
        <v>130</v>
      </c>
      <c r="C90" s="4" t="s">
        <v>147</v>
      </c>
      <c r="D90" s="3" t="s">
        <v>27</v>
      </c>
      <c r="E90" s="116">
        <v>4705</v>
      </c>
      <c r="F90" s="48"/>
      <c r="G90" s="5">
        <f t="shared" si="4"/>
        <v>0</v>
      </c>
    </row>
    <row r="91" spans="1:7" ht="30.75" customHeight="1">
      <c r="A91" s="2" t="s">
        <v>148</v>
      </c>
      <c r="B91" s="3" t="s">
        <v>130</v>
      </c>
      <c r="C91" s="4" t="s">
        <v>149</v>
      </c>
      <c r="D91" s="3" t="s">
        <v>27</v>
      </c>
      <c r="E91" s="116">
        <v>5947.2</v>
      </c>
      <c r="F91" s="48"/>
      <c r="G91" s="5">
        <f t="shared" si="4"/>
        <v>0</v>
      </c>
    </row>
    <row r="92" spans="1:7" ht="28.5">
      <c r="A92" s="2" t="s">
        <v>150</v>
      </c>
      <c r="B92" s="3" t="s">
        <v>151</v>
      </c>
      <c r="C92" s="4" t="s">
        <v>152</v>
      </c>
      <c r="D92" s="3" t="s">
        <v>153</v>
      </c>
      <c r="E92" s="116">
        <v>2348.9</v>
      </c>
      <c r="F92" s="48"/>
      <c r="G92" s="5">
        <f t="shared" si="4"/>
        <v>0</v>
      </c>
    </row>
    <row r="93" spans="1:7" ht="45" customHeight="1">
      <c r="A93" s="2" t="s">
        <v>154</v>
      </c>
      <c r="B93" s="3" t="s">
        <v>155</v>
      </c>
      <c r="C93" s="4" t="s">
        <v>295</v>
      </c>
      <c r="D93" s="3" t="s">
        <v>27</v>
      </c>
      <c r="E93" s="116">
        <v>26184.5</v>
      </c>
      <c r="F93" s="48"/>
      <c r="G93" s="5">
        <f t="shared" si="4"/>
        <v>0</v>
      </c>
    </row>
    <row r="94" spans="1:7" ht="30" customHeight="1">
      <c r="A94" s="2" t="s">
        <v>156</v>
      </c>
      <c r="B94" s="3" t="s">
        <v>155</v>
      </c>
      <c r="C94" s="4" t="s">
        <v>296</v>
      </c>
      <c r="D94" s="3" t="s">
        <v>27</v>
      </c>
      <c r="E94" s="116">
        <v>39852.5</v>
      </c>
      <c r="F94" s="48"/>
      <c r="G94" s="5">
        <f t="shared" si="4"/>
        <v>0</v>
      </c>
    </row>
    <row r="95" spans="1:7" ht="15.75" customHeight="1" thickBot="1">
      <c r="A95" s="33"/>
      <c r="B95" s="34"/>
      <c r="C95" s="62" t="s">
        <v>157</v>
      </c>
      <c r="D95" s="34"/>
      <c r="E95" s="34"/>
      <c r="F95" s="55"/>
      <c r="G95" s="63">
        <f>SUM(G85:G94)</f>
        <v>0</v>
      </c>
    </row>
    <row r="96" spans="1:7" ht="18.75" thickTop="1">
      <c r="A96" s="29">
        <v>5</v>
      </c>
      <c r="B96" s="30"/>
      <c r="C96" s="31" t="s">
        <v>158</v>
      </c>
      <c r="D96" s="30"/>
      <c r="E96" s="30"/>
      <c r="F96" s="54"/>
      <c r="G96" s="32"/>
    </row>
    <row r="97" spans="1:7" ht="42.75">
      <c r="A97" s="2" t="s">
        <v>159</v>
      </c>
      <c r="B97" s="3" t="s">
        <v>160</v>
      </c>
      <c r="C97" s="4" t="s">
        <v>297</v>
      </c>
      <c r="D97" s="3" t="s">
        <v>27</v>
      </c>
      <c r="E97" s="116">
        <v>8342.2</v>
      </c>
      <c r="F97" s="48"/>
      <c r="G97" s="5">
        <f>ROUND(E97*F97,2)</f>
        <v>0</v>
      </c>
    </row>
    <row r="98" spans="1:7" ht="28.5">
      <c r="A98" s="2" t="s">
        <v>161</v>
      </c>
      <c r="B98" s="3" t="s">
        <v>162</v>
      </c>
      <c r="C98" s="4" t="s">
        <v>163</v>
      </c>
      <c r="D98" s="3" t="s">
        <v>27</v>
      </c>
      <c r="E98" s="116">
        <v>20047.4</v>
      </c>
      <c r="F98" s="48"/>
      <c r="G98" s="5">
        <f>ROUND(E98*F98,2)</f>
        <v>0</v>
      </c>
    </row>
    <row r="99" spans="1:7" ht="31.5" customHeight="1">
      <c r="A99" s="2" t="s">
        <v>164</v>
      </c>
      <c r="B99" s="3" t="s">
        <v>162</v>
      </c>
      <c r="C99" s="4" t="s">
        <v>165</v>
      </c>
      <c r="D99" s="3" t="s">
        <v>27</v>
      </c>
      <c r="E99" s="116">
        <v>4423.6</v>
      </c>
      <c r="F99" s="48"/>
      <c r="G99" s="5">
        <f>ROUND(E99*F99,2)</f>
        <v>0</v>
      </c>
    </row>
    <row r="100" spans="1:7" ht="28.5">
      <c r="A100" s="2" t="s">
        <v>166</v>
      </c>
      <c r="B100" s="3" t="s">
        <v>162</v>
      </c>
      <c r="C100" s="4" t="s">
        <v>167</v>
      </c>
      <c r="D100" s="3" t="s">
        <v>27</v>
      </c>
      <c r="E100" s="116">
        <v>19805.1</v>
      </c>
      <c r="F100" s="48"/>
      <c r="G100" s="5">
        <f>ROUND(E100*F100,2)</f>
        <v>0</v>
      </c>
    </row>
    <row r="101" spans="1:7" ht="18.75" thickBot="1">
      <c r="A101" s="42"/>
      <c r="B101" s="43"/>
      <c r="C101" s="65" t="s">
        <v>168</v>
      </c>
      <c r="D101" s="43"/>
      <c r="E101" s="43"/>
      <c r="F101" s="58"/>
      <c r="G101" s="66">
        <f>SUM(G97:G100)</f>
        <v>0</v>
      </c>
    </row>
    <row r="102" spans="1:7" ht="18.75" thickTop="1">
      <c r="A102" s="44">
        <v>6</v>
      </c>
      <c r="B102" s="45"/>
      <c r="C102" s="46" t="s">
        <v>169</v>
      </c>
      <c r="D102" s="45"/>
      <c r="E102" s="45"/>
      <c r="F102" s="59"/>
      <c r="G102" s="47"/>
    </row>
    <row r="103" spans="1:7" ht="42.75">
      <c r="A103" s="2" t="s">
        <v>170</v>
      </c>
      <c r="B103" s="3" t="s">
        <v>171</v>
      </c>
      <c r="C103" s="4" t="s">
        <v>172</v>
      </c>
      <c r="D103" s="3" t="s">
        <v>42</v>
      </c>
      <c r="E103" s="116">
        <v>1585.6</v>
      </c>
      <c r="F103" s="48"/>
      <c r="G103" s="5">
        <f>ROUND(E103*F103,2)</f>
        <v>0</v>
      </c>
    </row>
    <row r="104" spans="1:7" ht="42.75">
      <c r="A104" s="2" t="s">
        <v>173</v>
      </c>
      <c r="B104" s="3" t="s">
        <v>171</v>
      </c>
      <c r="C104" s="4" t="s">
        <v>174</v>
      </c>
      <c r="D104" s="3" t="s">
        <v>42</v>
      </c>
      <c r="E104" s="116">
        <v>556.6</v>
      </c>
      <c r="F104" s="48"/>
      <c r="G104" s="5">
        <f>ROUND(E104*F104,2)</f>
        <v>0</v>
      </c>
    </row>
    <row r="105" spans="1:7" ht="18.75" thickBot="1">
      <c r="A105" s="33"/>
      <c r="B105" s="34"/>
      <c r="C105" s="62" t="s">
        <v>175</v>
      </c>
      <c r="D105" s="34"/>
      <c r="E105" s="34"/>
      <c r="F105" s="55"/>
      <c r="G105" s="63">
        <f>SUM(G103:G104)</f>
        <v>0</v>
      </c>
    </row>
    <row r="106" spans="1:7" ht="18.75" thickTop="1">
      <c r="A106" s="29">
        <v>7</v>
      </c>
      <c r="B106" s="30"/>
      <c r="C106" s="31" t="s">
        <v>176</v>
      </c>
      <c r="D106" s="30"/>
      <c r="E106" s="30"/>
      <c r="F106" s="54"/>
      <c r="G106" s="32"/>
    </row>
    <row r="107" spans="1:7" ht="28.5">
      <c r="A107" s="2" t="s">
        <v>177</v>
      </c>
      <c r="B107" s="3" t="s">
        <v>136</v>
      </c>
      <c r="C107" s="4" t="s">
        <v>294</v>
      </c>
      <c r="D107" s="3" t="s">
        <v>27</v>
      </c>
      <c r="E107" s="116">
        <v>2170.5</v>
      </c>
      <c r="F107" s="48"/>
      <c r="G107" s="5">
        <f>ROUND(E107*F107,2)</f>
        <v>0</v>
      </c>
    </row>
    <row r="108" spans="1:7" ht="28.5">
      <c r="A108" s="2" t="s">
        <v>178</v>
      </c>
      <c r="B108" s="3" t="s">
        <v>138</v>
      </c>
      <c r="C108" s="4" t="s">
        <v>179</v>
      </c>
      <c r="D108" s="3" t="s">
        <v>27</v>
      </c>
      <c r="E108" s="116">
        <v>2170.5</v>
      </c>
      <c r="F108" s="48"/>
      <c r="G108" s="5">
        <f>ROUND(E108*F108,2)</f>
        <v>0</v>
      </c>
    </row>
    <row r="109" spans="1:7" ht="42.75">
      <c r="A109" s="2" t="s">
        <v>180</v>
      </c>
      <c r="B109" s="3" t="s">
        <v>130</v>
      </c>
      <c r="C109" s="4" t="s">
        <v>181</v>
      </c>
      <c r="D109" s="3" t="s">
        <v>27</v>
      </c>
      <c r="E109" s="116">
        <v>2170.5</v>
      </c>
      <c r="F109" s="48"/>
      <c r="G109" s="5">
        <f>ROUND(E109*F109,2)</f>
        <v>0</v>
      </c>
    </row>
    <row r="110" spans="1:7" ht="42.75">
      <c r="A110" s="2" t="s">
        <v>182</v>
      </c>
      <c r="B110" s="3" t="s">
        <v>183</v>
      </c>
      <c r="C110" s="4" t="s">
        <v>184</v>
      </c>
      <c r="D110" s="3" t="s">
        <v>42</v>
      </c>
      <c r="E110" s="116">
        <v>1783.2</v>
      </c>
      <c r="F110" s="48"/>
      <c r="G110" s="5">
        <f>ROUND(E110*F110,2)</f>
        <v>0</v>
      </c>
    </row>
    <row r="111" spans="1:7" ht="18.75" thickBot="1">
      <c r="A111" s="42"/>
      <c r="B111" s="43"/>
      <c r="C111" s="65" t="s">
        <v>185</v>
      </c>
      <c r="D111" s="43"/>
      <c r="E111" s="43"/>
      <c r="F111" s="58"/>
      <c r="G111" s="66">
        <f>SUM(G107:G110)</f>
        <v>0</v>
      </c>
    </row>
    <row r="112" spans="1:7" ht="18.75" thickTop="1">
      <c r="A112" s="44">
        <v>8</v>
      </c>
      <c r="B112" s="45"/>
      <c r="C112" s="46" t="s">
        <v>186</v>
      </c>
      <c r="D112" s="45"/>
      <c r="E112" s="45"/>
      <c r="F112" s="59"/>
      <c r="G112" s="47"/>
    </row>
    <row r="113" spans="1:7" ht="28.5">
      <c r="A113" s="2" t="s">
        <v>187</v>
      </c>
      <c r="B113" s="3" t="s">
        <v>76</v>
      </c>
      <c r="C113" s="4" t="s">
        <v>188</v>
      </c>
      <c r="D113" s="3" t="s">
        <v>27</v>
      </c>
      <c r="E113" s="116">
        <v>10427</v>
      </c>
      <c r="F113" s="48"/>
      <c r="G113" s="5">
        <f aca="true" t="shared" si="5" ref="G113:G118">ROUND(E113*F113,2)</f>
        <v>0</v>
      </c>
    </row>
    <row r="114" spans="1:7" ht="42.75">
      <c r="A114" s="2" t="s">
        <v>189</v>
      </c>
      <c r="B114" s="3" t="s">
        <v>76</v>
      </c>
      <c r="C114" s="4" t="s">
        <v>190</v>
      </c>
      <c r="D114" s="3" t="s">
        <v>42</v>
      </c>
      <c r="E114" s="116">
        <v>1304.2</v>
      </c>
      <c r="F114" s="48"/>
      <c r="G114" s="5">
        <f t="shared" si="5"/>
        <v>0</v>
      </c>
    </row>
    <row r="115" spans="1:7" ht="71.25">
      <c r="A115" s="2" t="s">
        <v>191</v>
      </c>
      <c r="B115" s="3" t="s">
        <v>76</v>
      </c>
      <c r="C115" s="4" t="s">
        <v>192</v>
      </c>
      <c r="D115" s="3" t="s">
        <v>36</v>
      </c>
      <c r="E115" s="116">
        <v>77.3</v>
      </c>
      <c r="F115" s="48"/>
      <c r="G115" s="5">
        <f t="shared" si="5"/>
        <v>0</v>
      </c>
    </row>
    <row r="116" spans="1:7" ht="42.75">
      <c r="A116" s="2" t="s">
        <v>193</v>
      </c>
      <c r="B116" s="3" t="s">
        <v>76</v>
      </c>
      <c r="C116" s="4" t="s">
        <v>194</v>
      </c>
      <c r="D116" s="3" t="s">
        <v>27</v>
      </c>
      <c r="E116" s="116">
        <v>30</v>
      </c>
      <c r="F116" s="48"/>
      <c r="G116" s="5">
        <f t="shared" si="5"/>
        <v>0</v>
      </c>
    </row>
    <row r="117" spans="1:7" ht="14.25">
      <c r="A117" s="2" t="s">
        <v>195</v>
      </c>
      <c r="B117" s="3" t="s">
        <v>76</v>
      </c>
      <c r="C117" s="4" t="s">
        <v>196</v>
      </c>
      <c r="D117" s="3" t="s">
        <v>42</v>
      </c>
      <c r="E117" s="116">
        <v>25</v>
      </c>
      <c r="F117" s="48"/>
      <c r="G117" s="5">
        <f t="shared" si="5"/>
        <v>0</v>
      </c>
    </row>
    <row r="118" spans="1:7" ht="44.25" customHeight="1">
      <c r="A118" s="2" t="s">
        <v>197</v>
      </c>
      <c r="B118" s="3" t="s">
        <v>198</v>
      </c>
      <c r="C118" s="4" t="s">
        <v>199</v>
      </c>
      <c r="D118" s="3" t="s">
        <v>27</v>
      </c>
      <c r="E118" s="116">
        <v>5785</v>
      </c>
      <c r="F118" s="48"/>
      <c r="G118" s="5">
        <f t="shared" si="5"/>
        <v>0</v>
      </c>
    </row>
    <row r="119" spans="1:7" ht="18.75" thickBot="1">
      <c r="A119" s="42"/>
      <c r="B119" s="43"/>
      <c r="C119" s="65" t="s">
        <v>200</v>
      </c>
      <c r="D119" s="43"/>
      <c r="E119" s="43"/>
      <c r="F119" s="58"/>
      <c r="G119" s="66">
        <f>SUM(G113:G118)</f>
        <v>0</v>
      </c>
    </row>
    <row r="120" spans="1:7" ht="18.75" thickTop="1">
      <c r="A120" s="44">
        <v>9</v>
      </c>
      <c r="B120" s="45"/>
      <c r="C120" s="46" t="s">
        <v>201</v>
      </c>
      <c r="D120" s="45"/>
      <c r="E120" s="45"/>
      <c r="F120" s="59"/>
      <c r="G120" s="47"/>
    </row>
    <row r="121" spans="1:7" ht="28.5">
      <c r="A121" s="2" t="s">
        <v>202</v>
      </c>
      <c r="B121" s="3" t="s">
        <v>203</v>
      </c>
      <c r="C121" s="4" t="s">
        <v>204</v>
      </c>
      <c r="D121" s="3" t="s">
        <v>42</v>
      </c>
      <c r="E121" s="116">
        <v>644</v>
      </c>
      <c r="F121" s="48"/>
      <c r="G121" s="5">
        <f aca="true" t="shared" si="6" ref="G121:G131">ROUND(E121*F121,2)</f>
        <v>0</v>
      </c>
    </row>
    <row r="122" spans="1:7" ht="28.5">
      <c r="A122" s="2" t="s">
        <v>205</v>
      </c>
      <c r="B122" s="3" t="s">
        <v>203</v>
      </c>
      <c r="C122" s="4" t="s">
        <v>206</v>
      </c>
      <c r="D122" s="3" t="s">
        <v>42</v>
      </c>
      <c r="E122" s="116">
        <v>28</v>
      </c>
      <c r="F122" s="48"/>
      <c r="G122" s="5">
        <f t="shared" si="6"/>
        <v>0</v>
      </c>
    </row>
    <row r="123" spans="1:7" ht="28.5">
      <c r="A123" s="2" t="s">
        <v>207</v>
      </c>
      <c r="B123" s="3" t="s">
        <v>203</v>
      </c>
      <c r="C123" s="4" t="s">
        <v>208</v>
      </c>
      <c r="D123" s="3" t="s">
        <v>42</v>
      </c>
      <c r="E123" s="116">
        <v>72</v>
      </c>
      <c r="F123" s="48"/>
      <c r="G123" s="5">
        <f t="shared" si="6"/>
        <v>0</v>
      </c>
    </row>
    <row r="124" spans="1:7" ht="42.75">
      <c r="A124" s="2" t="s">
        <v>209</v>
      </c>
      <c r="B124" s="3" t="s">
        <v>210</v>
      </c>
      <c r="C124" s="4" t="s">
        <v>211</v>
      </c>
      <c r="D124" s="3" t="s">
        <v>15</v>
      </c>
      <c r="E124" s="3">
        <v>21</v>
      </c>
      <c r="F124" s="48"/>
      <c r="G124" s="5">
        <f t="shared" si="6"/>
        <v>0</v>
      </c>
    </row>
    <row r="125" spans="1:7" ht="42.75">
      <c r="A125" s="2" t="s">
        <v>212</v>
      </c>
      <c r="B125" s="3" t="s">
        <v>210</v>
      </c>
      <c r="C125" s="4" t="s">
        <v>213</v>
      </c>
      <c r="D125" s="3" t="s">
        <v>15</v>
      </c>
      <c r="E125" s="3">
        <v>2</v>
      </c>
      <c r="F125" s="48"/>
      <c r="G125" s="5">
        <f t="shared" si="6"/>
        <v>0</v>
      </c>
    </row>
    <row r="126" spans="1:7" ht="28.5">
      <c r="A126" s="2" t="s">
        <v>214</v>
      </c>
      <c r="B126" s="3" t="s">
        <v>210</v>
      </c>
      <c r="C126" s="4" t="s">
        <v>215</v>
      </c>
      <c r="D126" s="3" t="s">
        <v>15</v>
      </c>
      <c r="E126" s="3">
        <v>4</v>
      </c>
      <c r="F126" s="48"/>
      <c r="G126" s="5">
        <f t="shared" si="6"/>
        <v>0</v>
      </c>
    </row>
    <row r="127" spans="1:7" ht="42.75">
      <c r="A127" s="2" t="s">
        <v>216</v>
      </c>
      <c r="B127" s="3" t="s">
        <v>210</v>
      </c>
      <c r="C127" s="4" t="s">
        <v>217</v>
      </c>
      <c r="D127" s="3" t="s">
        <v>15</v>
      </c>
      <c r="E127" s="3">
        <v>15</v>
      </c>
      <c r="F127" s="48"/>
      <c r="G127" s="5">
        <f t="shared" si="6"/>
        <v>0</v>
      </c>
    </row>
    <row r="128" spans="1:7" ht="42.75">
      <c r="A128" s="2" t="s">
        <v>218</v>
      </c>
      <c r="B128" s="3" t="s">
        <v>210</v>
      </c>
      <c r="C128" s="4" t="s">
        <v>219</v>
      </c>
      <c r="D128" s="3" t="s">
        <v>15</v>
      </c>
      <c r="E128" s="3">
        <v>4</v>
      </c>
      <c r="F128" s="48"/>
      <c r="G128" s="5">
        <f t="shared" si="6"/>
        <v>0</v>
      </c>
    </row>
    <row r="129" spans="1:7" ht="42.75">
      <c r="A129" s="2" t="s">
        <v>220</v>
      </c>
      <c r="B129" s="3" t="s">
        <v>221</v>
      </c>
      <c r="C129" s="4" t="s">
        <v>222</v>
      </c>
      <c r="D129" s="3" t="s">
        <v>27</v>
      </c>
      <c r="E129" s="116">
        <v>128.9</v>
      </c>
      <c r="F129" s="48"/>
      <c r="G129" s="5">
        <f t="shared" si="6"/>
        <v>0</v>
      </c>
    </row>
    <row r="130" spans="1:7" ht="42.75">
      <c r="A130" s="2" t="s">
        <v>223</v>
      </c>
      <c r="B130" s="3" t="s">
        <v>221</v>
      </c>
      <c r="C130" s="4" t="s">
        <v>224</v>
      </c>
      <c r="D130" s="3" t="s">
        <v>27</v>
      </c>
      <c r="E130" s="116">
        <v>236.7</v>
      </c>
      <c r="F130" s="48"/>
      <c r="G130" s="5">
        <f t="shared" si="6"/>
        <v>0</v>
      </c>
    </row>
    <row r="131" spans="1:7" ht="42.75">
      <c r="A131" s="2" t="s">
        <v>225</v>
      </c>
      <c r="B131" s="3" t="s">
        <v>221</v>
      </c>
      <c r="C131" s="4" t="s">
        <v>226</v>
      </c>
      <c r="D131" s="3" t="s">
        <v>27</v>
      </c>
      <c r="E131" s="116">
        <v>33.5</v>
      </c>
      <c r="F131" s="48"/>
      <c r="G131" s="5">
        <f t="shared" si="6"/>
        <v>0</v>
      </c>
    </row>
    <row r="132" spans="1:7" ht="18.75" thickBot="1">
      <c r="A132" s="90"/>
      <c r="B132" s="34"/>
      <c r="C132" s="62" t="s">
        <v>227</v>
      </c>
      <c r="D132" s="34"/>
      <c r="E132" s="34"/>
      <c r="F132" s="55"/>
      <c r="G132" s="63">
        <f>SUM(G121:G131)</f>
        <v>0</v>
      </c>
    </row>
    <row r="133" spans="1:7" ht="18.75" thickTop="1">
      <c r="A133" s="91">
        <v>10</v>
      </c>
      <c r="B133" s="84"/>
      <c r="C133" s="85" t="s">
        <v>228</v>
      </c>
      <c r="D133" s="84"/>
      <c r="E133" s="84"/>
      <c r="F133" s="86"/>
      <c r="G133" s="87"/>
    </row>
    <row r="134" spans="1:7" ht="14.25">
      <c r="A134" s="92">
        <v>10.1</v>
      </c>
      <c r="B134" s="3"/>
      <c r="C134" s="4" t="s">
        <v>279</v>
      </c>
      <c r="D134" s="3"/>
      <c r="E134" s="3"/>
      <c r="F134" s="48"/>
      <c r="G134" s="70"/>
    </row>
    <row r="135" spans="1:7" ht="30" customHeight="1">
      <c r="A135" s="92" t="s">
        <v>229</v>
      </c>
      <c r="B135" s="3" t="s">
        <v>51</v>
      </c>
      <c r="C135" s="4" t="s">
        <v>52</v>
      </c>
      <c r="D135" s="3" t="s">
        <v>36</v>
      </c>
      <c r="E135" s="116">
        <f>43.5-0.1+100.9-8.2</f>
        <v>136.10000000000002</v>
      </c>
      <c r="F135" s="48"/>
      <c r="G135" s="5">
        <f aca="true" t="shared" si="7" ref="G135:G148">ROUND(E135*F135,2)</f>
        <v>0</v>
      </c>
    </row>
    <row r="136" spans="1:7" ht="34.5" customHeight="1">
      <c r="A136" s="92" t="s">
        <v>230</v>
      </c>
      <c r="B136" s="3" t="s">
        <v>51</v>
      </c>
      <c r="C136" s="4" t="s">
        <v>298</v>
      </c>
      <c r="D136" s="3" t="s">
        <v>36</v>
      </c>
      <c r="E136" s="116">
        <f>E135</f>
        <v>136.10000000000002</v>
      </c>
      <c r="F136" s="48"/>
      <c r="G136" s="5">
        <f t="shared" si="7"/>
        <v>0</v>
      </c>
    </row>
    <row r="137" spans="1:8" ht="42.75">
      <c r="A137" s="92" t="s">
        <v>231</v>
      </c>
      <c r="B137" s="3" t="s">
        <v>136</v>
      </c>
      <c r="C137" s="4" t="s">
        <v>232</v>
      </c>
      <c r="D137" s="3" t="s">
        <v>27</v>
      </c>
      <c r="E137" s="116">
        <v>2933.61</v>
      </c>
      <c r="F137" s="48"/>
      <c r="G137" s="5">
        <f t="shared" si="7"/>
        <v>0</v>
      </c>
      <c r="H137" s="115"/>
    </row>
    <row r="138" spans="1:7" ht="33.75" customHeight="1">
      <c r="A138" s="92" t="s">
        <v>233</v>
      </c>
      <c r="B138" s="3" t="s">
        <v>234</v>
      </c>
      <c r="C138" s="4" t="s">
        <v>235</v>
      </c>
      <c r="D138" s="3" t="s">
        <v>27</v>
      </c>
      <c r="E138" s="116">
        <f>1315.3-14.3+1107.8-103.4</f>
        <v>2305.4</v>
      </c>
      <c r="F138" s="48"/>
      <c r="G138" s="5">
        <f t="shared" si="7"/>
        <v>0</v>
      </c>
    </row>
    <row r="139" spans="1:7" ht="36" customHeight="1">
      <c r="A139" s="92" t="s">
        <v>236</v>
      </c>
      <c r="B139" s="3" t="s">
        <v>234</v>
      </c>
      <c r="C139" s="4" t="s">
        <v>237</v>
      </c>
      <c r="D139" s="3" t="s">
        <v>27</v>
      </c>
      <c r="E139" s="116">
        <f>90+225.7-32</f>
        <v>283.7</v>
      </c>
      <c r="F139" s="48"/>
      <c r="G139" s="5">
        <f t="shared" si="7"/>
        <v>0</v>
      </c>
    </row>
    <row r="140" spans="1:7" ht="34.5" customHeight="1">
      <c r="A140" s="92" t="s">
        <v>238</v>
      </c>
      <c r="B140" s="3" t="s">
        <v>234</v>
      </c>
      <c r="C140" s="4" t="s">
        <v>239</v>
      </c>
      <c r="D140" s="3" t="s">
        <v>27</v>
      </c>
      <c r="E140" s="116">
        <f>212.7+131.8</f>
        <v>344.5</v>
      </c>
      <c r="F140" s="48"/>
      <c r="G140" s="5">
        <f t="shared" si="7"/>
        <v>0</v>
      </c>
    </row>
    <row r="141" spans="1:7" ht="28.5">
      <c r="A141" s="92" t="s">
        <v>240</v>
      </c>
      <c r="B141" s="3" t="s">
        <v>130</v>
      </c>
      <c r="C141" s="4" t="s">
        <v>241</v>
      </c>
      <c r="D141" s="3" t="s">
        <v>27</v>
      </c>
      <c r="E141" s="116">
        <f>326.3+1291.7-14.3+782.8+515.5-104.4</f>
        <v>2797.6</v>
      </c>
      <c r="F141" s="48"/>
      <c r="G141" s="5">
        <f t="shared" si="7"/>
        <v>0</v>
      </c>
    </row>
    <row r="142" spans="1:7" ht="28.5">
      <c r="A142" s="92" t="s">
        <v>242</v>
      </c>
      <c r="B142" s="3" t="s">
        <v>130</v>
      </c>
      <c r="C142" s="4" t="s">
        <v>243</v>
      </c>
      <c r="D142" s="3" t="s">
        <v>27</v>
      </c>
      <c r="E142" s="116">
        <f>77.5+225.7-32</f>
        <v>271.2</v>
      </c>
      <c r="F142" s="48"/>
      <c r="G142" s="5">
        <f t="shared" si="7"/>
        <v>0</v>
      </c>
    </row>
    <row r="143" spans="1:7" ht="28.5">
      <c r="A143" s="92" t="s">
        <v>244</v>
      </c>
      <c r="B143" s="3" t="s">
        <v>162</v>
      </c>
      <c r="C143" s="4" t="s">
        <v>245</v>
      </c>
      <c r="D143" s="3" t="s">
        <v>27</v>
      </c>
      <c r="E143" s="116">
        <f>161+218-31.2</f>
        <v>347.8</v>
      </c>
      <c r="F143" s="48"/>
      <c r="G143" s="5">
        <f t="shared" si="7"/>
        <v>0</v>
      </c>
    </row>
    <row r="144" spans="1:7" ht="28.5">
      <c r="A144" s="92" t="s">
        <v>246</v>
      </c>
      <c r="B144" s="3" t="s">
        <v>162</v>
      </c>
      <c r="C144" s="4" t="s">
        <v>247</v>
      </c>
      <c r="D144" s="3" t="s">
        <v>27</v>
      </c>
      <c r="E144" s="116">
        <f>157.9+214-30.8</f>
        <v>341.09999999999997</v>
      </c>
      <c r="F144" s="48"/>
      <c r="G144" s="5">
        <f t="shared" si="7"/>
        <v>0</v>
      </c>
    </row>
    <row r="145" spans="1:7" ht="28.5">
      <c r="A145" s="92" t="s">
        <v>248</v>
      </c>
      <c r="B145" s="3" t="s">
        <v>162</v>
      </c>
      <c r="C145" s="4" t="s">
        <v>249</v>
      </c>
      <c r="D145" s="3" t="s">
        <v>27</v>
      </c>
      <c r="E145" s="116">
        <f>123.2-97.6</f>
        <v>25.60000000000001</v>
      </c>
      <c r="F145" s="48"/>
      <c r="G145" s="5">
        <f t="shared" si="7"/>
        <v>0</v>
      </c>
    </row>
    <row r="146" spans="1:7" ht="42.75">
      <c r="A146" s="92" t="s">
        <v>250</v>
      </c>
      <c r="B146" s="3" t="s">
        <v>251</v>
      </c>
      <c r="C146" s="4" t="s">
        <v>252</v>
      </c>
      <c r="D146" s="3" t="s">
        <v>27</v>
      </c>
      <c r="E146" s="116">
        <f>1201.7-14.3</f>
        <v>1187.4</v>
      </c>
      <c r="F146" s="48"/>
      <c r="G146" s="5">
        <f t="shared" si="7"/>
        <v>0</v>
      </c>
    </row>
    <row r="147" spans="1:7" ht="42.75">
      <c r="A147" s="92" t="s">
        <v>253</v>
      </c>
      <c r="B147" s="3" t="s">
        <v>171</v>
      </c>
      <c r="C147" s="4" t="s">
        <v>254</v>
      </c>
      <c r="D147" s="3" t="s">
        <v>42</v>
      </c>
      <c r="E147" s="116">
        <f>861.7-13.1</f>
        <v>848.6</v>
      </c>
      <c r="F147" s="48"/>
      <c r="G147" s="5">
        <f t="shared" si="7"/>
        <v>0</v>
      </c>
    </row>
    <row r="148" spans="1:7" ht="28.5">
      <c r="A148" s="92" t="s">
        <v>255</v>
      </c>
      <c r="B148" s="3" t="s">
        <v>251</v>
      </c>
      <c r="C148" s="4" t="s">
        <v>256</v>
      </c>
      <c r="D148" s="3" t="s">
        <v>27</v>
      </c>
      <c r="E148" s="116">
        <v>61.9</v>
      </c>
      <c r="F148" s="48"/>
      <c r="G148" s="5">
        <f t="shared" si="7"/>
        <v>0</v>
      </c>
    </row>
    <row r="149" spans="1:7" ht="15.75" thickBot="1">
      <c r="A149" s="93"/>
      <c r="B149" s="15"/>
      <c r="C149" s="78" t="s">
        <v>280</v>
      </c>
      <c r="D149" s="15"/>
      <c r="E149" s="15"/>
      <c r="F149" s="51"/>
      <c r="G149" s="108">
        <f>SUM(G135:G148)</f>
        <v>0</v>
      </c>
    </row>
    <row r="150" spans="1:7" ht="15" thickTop="1">
      <c r="A150" s="94">
        <v>10.2</v>
      </c>
      <c r="B150" s="6"/>
      <c r="C150" s="7" t="s">
        <v>257</v>
      </c>
      <c r="D150" s="6"/>
      <c r="E150" s="6"/>
      <c r="F150" s="60"/>
      <c r="G150" s="8"/>
    </row>
    <row r="151" spans="1:7" ht="28.5">
      <c r="A151" s="92" t="s">
        <v>258</v>
      </c>
      <c r="B151" s="3" t="s">
        <v>259</v>
      </c>
      <c r="C151" s="4" t="s">
        <v>260</v>
      </c>
      <c r="D151" s="3" t="s">
        <v>36</v>
      </c>
      <c r="E151" s="118">
        <f>ROUND((46.3+135.2-8.8)*0.9*0.15+9.5*1*0.15+11.5*1.3*0.15,1)</f>
        <v>27</v>
      </c>
      <c r="F151" s="48"/>
      <c r="G151" s="5">
        <f>ROUND(E151*F151,2)</f>
        <v>0</v>
      </c>
    </row>
    <row r="152" spans="1:7" ht="42.75">
      <c r="A152" s="92" t="s">
        <v>261</v>
      </c>
      <c r="B152" s="3" t="s">
        <v>259</v>
      </c>
      <c r="C152" s="4" t="s">
        <v>262</v>
      </c>
      <c r="D152" s="3" t="s">
        <v>42</v>
      </c>
      <c r="E152" s="116">
        <f>46.3+135.2-8.8</f>
        <v>172.7</v>
      </c>
      <c r="F152" s="48"/>
      <c r="G152" s="5">
        <f>ROUND(E152*F152,2)</f>
        <v>0</v>
      </c>
    </row>
    <row r="153" spans="1:7" ht="42.75">
      <c r="A153" s="92" t="s">
        <v>263</v>
      </c>
      <c r="B153" s="3" t="s">
        <v>259</v>
      </c>
      <c r="C153" s="4" t="s">
        <v>264</v>
      </c>
      <c r="D153" s="3" t="s">
        <v>42</v>
      </c>
      <c r="E153" s="116">
        <v>9.5</v>
      </c>
      <c r="F153" s="48"/>
      <c r="G153" s="5">
        <f>ROUND(E153*F153,2)</f>
        <v>0</v>
      </c>
    </row>
    <row r="154" spans="1:7" ht="42.75">
      <c r="A154" s="92" t="s">
        <v>265</v>
      </c>
      <c r="B154" s="3" t="s">
        <v>259</v>
      </c>
      <c r="C154" s="4" t="s">
        <v>266</v>
      </c>
      <c r="D154" s="3" t="s">
        <v>42</v>
      </c>
      <c r="E154" s="116">
        <v>11.5</v>
      </c>
      <c r="F154" s="48"/>
      <c r="G154" s="5">
        <f>ROUND(E154*F154,2)</f>
        <v>0</v>
      </c>
    </row>
    <row r="155" spans="1:7" ht="57">
      <c r="A155" s="92" t="s">
        <v>267</v>
      </c>
      <c r="B155" s="3" t="s">
        <v>76</v>
      </c>
      <c r="C155" s="4" t="s">
        <v>77</v>
      </c>
      <c r="D155" s="3" t="s">
        <v>27</v>
      </c>
      <c r="E155" s="116">
        <f>ROUND((5*2+15*2)*1.47+2*1.74+2*3,1)</f>
        <v>68.3</v>
      </c>
      <c r="F155" s="48"/>
      <c r="G155" s="5">
        <f>ROUND(E155*F155,2)</f>
        <v>0</v>
      </c>
    </row>
    <row r="156" spans="1:7" ht="15.75" thickBot="1">
      <c r="A156" s="93"/>
      <c r="B156" s="15"/>
      <c r="C156" s="112" t="s">
        <v>268</v>
      </c>
      <c r="D156" s="113"/>
      <c r="E156" s="113"/>
      <c r="F156" s="113"/>
      <c r="G156" s="114">
        <f>SUM(G151:G155)</f>
        <v>0</v>
      </c>
    </row>
    <row r="157" spans="1:7" ht="19.5" thickBot="1" thickTop="1">
      <c r="A157" s="103"/>
      <c r="B157" s="104"/>
      <c r="C157" s="61" t="s">
        <v>269</v>
      </c>
      <c r="D157" s="28"/>
      <c r="E157" s="28"/>
      <c r="F157" s="53"/>
      <c r="G157" s="64">
        <f>G149+G156</f>
        <v>0</v>
      </c>
    </row>
    <row r="158" spans="1:7" ht="18.75" thickTop="1">
      <c r="A158" s="105">
        <v>11</v>
      </c>
      <c r="B158" s="45"/>
      <c r="C158" s="46" t="s">
        <v>299</v>
      </c>
      <c r="D158" s="45"/>
      <c r="E158" s="45"/>
      <c r="F158" s="59"/>
      <c r="G158" s="106"/>
    </row>
    <row r="159" spans="1:7" ht="18">
      <c r="A159" s="91">
        <v>1</v>
      </c>
      <c r="B159" s="100" t="s">
        <v>331</v>
      </c>
      <c r="C159" s="101"/>
      <c r="D159" s="84"/>
      <c r="E159" s="84"/>
      <c r="F159" s="86"/>
      <c r="G159" s="102"/>
    </row>
    <row r="160" spans="1:7" ht="30.75" customHeight="1">
      <c r="A160" s="89" t="s">
        <v>271</v>
      </c>
      <c r="B160" s="3"/>
      <c r="C160" s="4" t="s">
        <v>301</v>
      </c>
      <c r="D160" s="3" t="s">
        <v>302</v>
      </c>
      <c r="E160" s="3">
        <v>2</v>
      </c>
      <c r="F160" s="48"/>
      <c r="G160" s="70">
        <f>F160*E160</f>
        <v>0</v>
      </c>
    </row>
    <row r="161" spans="1:7" ht="30.75" customHeight="1">
      <c r="A161" s="89" t="s">
        <v>272</v>
      </c>
      <c r="B161" s="3"/>
      <c r="C161" s="4" t="s">
        <v>303</v>
      </c>
      <c r="D161" s="3" t="s">
        <v>302</v>
      </c>
      <c r="E161" s="3">
        <v>1</v>
      </c>
      <c r="F161" s="48"/>
      <c r="G161" s="70">
        <f aca="true" t="shared" si="8" ref="G161:G212">F161*E161</f>
        <v>0</v>
      </c>
    </row>
    <row r="162" spans="1:7" ht="29.25" customHeight="1">
      <c r="A162" s="89" t="s">
        <v>273</v>
      </c>
      <c r="B162" s="3"/>
      <c r="C162" s="4" t="s">
        <v>304</v>
      </c>
      <c r="D162" s="3" t="s">
        <v>43</v>
      </c>
      <c r="E162" s="3">
        <v>4</v>
      </c>
      <c r="F162" s="48"/>
      <c r="G162" s="70">
        <f t="shared" si="8"/>
        <v>0</v>
      </c>
    </row>
    <row r="163" spans="1:7" ht="30.75" customHeight="1">
      <c r="A163" s="89" t="s">
        <v>274</v>
      </c>
      <c r="B163" s="3"/>
      <c r="C163" s="4" t="s">
        <v>308</v>
      </c>
      <c r="D163" s="3" t="s">
        <v>43</v>
      </c>
      <c r="E163" s="3">
        <v>2</v>
      </c>
      <c r="F163" s="48"/>
      <c r="G163" s="70">
        <f t="shared" si="8"/>
        <v>0</v>
      </c>
    </row>
    <row r="164" spans="1:7" ht="28.5" customHeight="1">
      <c r="A164" s="89" t="s">
        <v>275</v>
      </c>
      <c r="B164" s="3"/>
      <c r="C164" s="4" t="s">
        <v>309</v>
      </c>
      <c r="D164" s="3" t="s">
        <v>43</v>
      </c>
      <c r="E164" s="3">
        <v>5</v>
      </c>
      <c r="F164" s="48"/>
      <c r="G164" s="70">
        <f t="shared" si="8"/>
        <v>0</v>
      </c>
    </row>
    <row r="165" spans="1:7" ht="38.25" customHeight="1">
      <c r="A165" s="89" t="s">
        <v>305</v>
      </c>
      <c r="B165" s="3"/>
      <c r="C165" s="4" t="s">
        <v>310</v>
      </c>
      <c r="D165" s="3" t="s">
        <v>10</v>
      </c>
      <c r="E165" s="72">
        <v>0.008</v>
      </c>
      <c r="F165" s="73"/>
      <c r="G165" s="70">
        <f t="shared" si="8"/>
        <v>0</v>
      </c>
    </row>
    <row r="166" spans="1:7" ht="33" customHeight="1">
      <c r="A166" s="89" t="s">
        <v>306</v>
      </c>
      <c r="B166" s="3"/>
      <c r="C166" s="4" t="s">
        <v>311</v>
      </c>
      <c r="D166" s="3" t="s">
        <v>10</v>
      </c>
      <c r="E166" s="72">
        <v>0.02</v>
      </c>
      <c r="F166" s="73"/>
      <c r="G166" s="70">
        <f t="shared" si="8"/>
        <v>0</v>
      </c>
    </row>
    <row r="167" spans="1:7" ht="31.5" customHeight="1">
      <c r="A167" s="95" t="s">
        <v>307</v>
      </c>
      <c r="B167" s="40"/>
      <c r="C167" s="41" t="s">
        <v>312</v>
      </c>
      <c r="D167" s="40" t="s">
        <v>43</v>
      </c>
      <c r="E167" s="72">
        <v>18</v>
      </c>
      <c r="F167" s="73"/>
      <c r="G167" s="70">
        <f t="shared" si="8"/>
        <v>0</v>
      </c>
    </row>
    <row r="168" spans="1:7" ht="17.25" customHeight="1">
      <c r="A168" s="96" t="s">
        <v>313</v>
      </c>
      <c r="B168" s="71"/>
      <c r="C168" s="41" t="s">
        <v>314</v>
      </c>
      <c r="D168" s="40" t="s">
        <v>43</v>
      </c>
      <c r="E168" s="72">
        <v>3</v>
      </c>
      <c r="F168" s="73"/>
      <c r="G168" s="70">
        <f t="shared" si="8"/>
        <v>0</v>
      </c>
    </row>
    <row r="169" spans="1:7" ht="33.75" customHeight="1">
      <c r="A169" s="96" t="s">
        <v>315</v>
      </c>
      <c r="B169" s="71"/>
      <c r="C169" s="41" t="s">
        <v>316</v>
      </c>
      <c r="D169" s="40" t="s">
        <v>43</v>
      </c>
      <c r="E169" s="72">
        <v>2</v>
      </c>
      <c r="F169" s="73"/>
      <c r="G169" s="70">
        <f t="shared" si="8"/>
        <v>0</v>
      </c>
    </row>
    <row r="170" spans="1:7" ht="18" customHeight="1">
      <c r="A170" s="96" t="s">
        <v>317</v>
      </c>
      <c r="B170" s="71"/>
      <c r="C170" s="41" t="s">
        <v>318</v>
      </c>
      <c r="D170" s="40" t="s">
        <v>43</v>
      </c>
      <c r="E170" s="72">
        <v>2</v>
      </c>
      <c r="F170" s="73"/>
      <c r="G170" s="70">
        <f t="shared" si="8"/>
        <v>0</v>
      </c>
    </row>
    <row r="171" spans="1:7" ht="32.25" customHeight="1">
      <c r="A171" s="96" t="s">
        <v>319</v>
      </c>
      <c r="B171" s="71"/>
      <c r="C171" s="41" t="s">
        <v>320</v>
      </c>
      <c r="D171" s="40" t="s">
        <v>321</v>
      </c>
      <c r="E171" s="72">
        <v>2</v>
      </c>
      <c r="F171" s="73"/>
      <c r="G171" s="70">
        <f t="shared" si="8"/>
        <v>0</v>
      </c>
    </row>
    <row r="172" spans="1:7" ht="33" customHeight="1">
      <c r="A172" s="96" t="s">
        <v>322</v>
      </c>
      <c r="B172" s="71"/>
      <c r="C172" s="41" t="s">
        <v>323</v>
      </c>
      <c r="D172" s="40" t="s">
        <v>42</v>
      </c>
      <c r="E172" s="119">
        <v>10</v>
      </c>
      <c r="F172" s="73"/>
      <c r="G172" s="70">
        <f t="shared" si="8"/>
        <v>0</v>
      </c>
    </row>
    <row r="173" spans="1:7" ht="30.75" customHeight="1">
      <c r="A173" s="96" t="s">
        <v>324</v>
      </c>
      <c r="B173" s="71"/>
      <c r="C173" s="41" t="s">
        <v>325</v>
      </c>
      <c r="D173" s="40" t="s">
        <v>42</v>
      </c>
      <c r="E173" s="119">
        <v>23</v>
      </c>
      <c r="F173" s="73"/>
      <c r="G173" s="70">
        <f t="shared" si="8"/>
        <v>0</v>
      </c>
    </row>
    <row r="174" spans="1:7" ht="30" customHeight="1">
      <c r="A174" s="96" t="s">
        <v>326</v>
      </c>
      <c r="B174" s="71"/>
      <c r="C174" s="41" t="s">
        <v>327</v>
      </c>
      <c r="D174" s="40" t="s">
        <v>42</v>
      </c>
      <c r="E174" s="119">
        <v>18</v>
      </c>
      <c r="F174" s="73"/>
      <c r="G174" s="70">
        <f t="shared" si="8"/>
        <v>0</v>
      </c>
    </row>
    <row r="175" spans="1:7" ht="44.25" customHeight="1">
      <c r="A175" s="97" t="s">
        <v>328</v>
      </c>
      <c r="B175" s="74"/>
      <c r="C175" s="41" t="s">
        <v>329</v>
      </c>
      <c r="D175" s="40" t="s">
        <v>43</v>
      </c>
      <c r="E175" s="81">
        <v>1</v>
      </c>
      <c r="F175" s="82"/>
      <c r="G175" s="83">
        <f t="shared" si="8"/>
        <v>0</v>
      </c>
    </row>
    <row r="176" spans="1:7" ht="17.25" customHeight="1">
      <c r="A176" s="88">
        <v>2</v>
      </c>
      <c r="B176" s="121" t="s">
        <v>330</v>
      </c>
      <c r="C176" s="122"/>
      <c r="D176" s="122"/>
      <c r="E176" s="122"/>
      <c r="F176" s="122"/>
      <c r="G176" s="123"/>
    </row>
    <row r="177" spans="1:7" ht="18.75" customHeight="1">
      <c r="A177" s="96" t="s">
        <v>332</v>
      </c>
      <c r="B177" s="71"/>
      <c r="C177" s="41" t="s">
        <v>333</v>
      </c>
      <c r="D177" s="40" t="s">
        <v>36</v>
      </c>
      <c r="E177" s="119">
        <v>33.4</v>
      </c>
      <c r="F177" s="73"/>
      <c r="G177" s="70">
        <f t="shared" si="8"/>
        <v>0</v>
      </c>
    </row>
    <row r="178" spans="1:7" ht="32.25" customHeight="1">
      <c r="A178" s="96" t="s">
        <v>334</v>
      </c>
      <c r="B178" s="71"/>
      <c r="C178" s="41" t="s">
        <v>335</v>
      </c>
      <c r="D178" s="40" t="s">
        <v>42</v>
      </c>
      <c r="E178" s="119">
        <v>59</v>
      </c>
      <c r="F178" s="73"/>
      <c r="G178" s="70">
        <f t="shared" si="8"/>
        <v>0</v>
      </c>
    </row>
    <row r="179" spans="1:7" ht="17.25" customHeight="1">
      <c r="A179" s="96" t="s">
        <v>336</v>
      </c>
      <c r="B179" s="71"/>
      <c r="C179" s="41" t="s">
        <v>337</v>
      </c>
      <c r="D179" s="40" t="s">
        <v>42</v>
      </c>
      <c r="E179" s="119">
        <v>46</v>
      </c>
      <c r="F179" s="73"/>
      <c r="G179" s="70">
        <f t="shared" si="8"/>
        <v>0</v>
      </c>
    </row>
    <row r="180" spans="1:7" ht="20.25" customHeight="1">
      <c r="A180" s="96" t="s">
        <v>338</v>
      </c>
      <c r="B180" s="71"/>
      <c r="C180" s="41" t="s">
        <v>339</v>
      </c>
      <c r="D180" s="40" t="s">
        <v>42</v>
      </c>
      <c r="E180" s="119">
        <v>10</v>
      </c>
      <c r="F180" s="73"/>
      <c r="G180" s="70">
        <f t="shared" si="8"/>
        <v>0</v>
      </c>
    </row>
    <row r="181" spans="1:7" ht="33" customHeight="1">
      <c r="A181" s="96" t="s">
        <v>340</v>
      </c>
      <c r="B181" s="71"/>
      <c r="C181" s="41" t="s">
        <v>341</v>
      </c>
      <c r="D181" s="40" t="s">
        <v>42</v>
      </c>
      <c r="E181" s="119">
        <v>3</v>
      </c>
      <c r="F181" s="73"/>
      <c r="G181" s="70">
        <f t="shared" si="8"/>
        <v>0</v>
      </c>
    </row>
    <row r="182" spans="1:7" ht="32.25" customHeight="1">
      <c r="A182" s="96" t="s">
        <v>342</v>
      </c>
      <c r="B182" s="71"/>
      <c r="C182" s="41" t="s">
        <v>343</v>
      </c>
      <c r="D182" s="40" t="s">
        <v>42</v>
      </c>
      <c r="E182" s="119">
        <v>10</v>
      </c>
      <c r="F182" s="73"/>
      <c r="G182" s="70">
        <f t="shared" si="8"/>
        <v>0</v>
      </c>
    </row>
    <row r="183" spans="1:7" ht="58.5" customHeight="1">
      <c r="A183" s="96" t="s">
        <v>344</v>
      </c>
      <c r="B183" s="71"/>
      <c r="C183" s="41" t="s">
        <v>345</v>
      </c>
      <c r="D183" s="40" t="s">
        <v>43</v>
      </c>
      <c r="E183" s="72">
        <v>2</v>
      </c>
      <c r="F183" s="73"/>
      <c r="G183" s="70">
        <f t="shared" si="8"/>
        <v>0</v>
      </c>
    </row>
    <row r="184" spans="1:7" ht="31.5" customHeight="1">
      <c r="A184" s="96" t="s">
        <v>346</v>
      </c>
      <c r="B184" s="71"/>
      <c r="C184" s="41" t="s">
        <v>347</v>
      </c>
      <c r="D184" s="40" t="s">
        <v>42</v>
      </c>
      <c r="E184" s="119">
        <v>6</v>
      </c>
      <c r="F184" s="73"/>
      <c r="G184" s="70">
        <f t="shared" si="8"/>
        <v>0</v>
      </c>
    </row>
    <row r="185" spans="1:7" ht="38.25" customHeight="1">
      <c r="A185" s="96" t="s">
        <v>348</v>
      </c>
      <c r="B185" s="71"/>
      <c r="C185" s="41" t="s">
        <v>349</v>
      </c>
      <c r="D185" s="40" t="s">
        <v>42</v>
      </c>
      <c r="E185" s="119">
        <v>20</v>
      </c>
      <c r="F185" s="73"/>
      <c r="G185" s="70">
        <f t="shared" si="8"/>
        <v>0</v>
      </c>
    </row>
    <row r="186" spans="1:7" ht="60.75" customHeight="1">
      <c r="A186" s="96" t="s">
        <v>350</v>
      </c>
      <c r="B186" s="71"/>
      <c r="C186" s="41" t="s">
        <v>351</v>
      </c>
      <c r="D186" s="40" t="s">
        <v>43</v>
      </c>
      <c r="E186" s="72">
        <v>4</v>
      </c>
      <c r="F186" s="73"/>
      <c r="G186" s="70">
        <f t="shared" si="8"/>
        <v>0</v>
      </c>
    </row>
    <row r="187" spans="1:7" ht="30.75" customHeight="1">
      <c r="A187" s="96" t="s">
        <v>352</v>
      </c>
      <c r="B187" s="71"/>
      <c r="C187" s="41" t="s">
        <v>353</v>
      </c>
      <c r="D187" s="40" t="s">
        <v>354</v>
      </c>
      <c r="E187" s="72">
        <v>5</v>
      </c>
      <c r="F187" s="73"/>
      <c r="G187" s="70">
        <f t="shared" si="8"/>
        <v>0</v>
      </c>
    </row>
    <row r="188" spans="1:7" ht="19.5" customHeight="1">
      <c r="A188" s="96" t="s">
        <v>355</v>
      </c>
      <c r="B188" s="71"/>
      <c r="C188" s="41" t="s">
        <v>356</v>
      </c>
      <c r="D188" s="40" t="s">
        <v>36</v>
      </c>
      <c r="E188" s="119">
        <v>28.7</v>
      </c>
      <c r="F188" s="73"/>
      <c r="G188" s="70">
        <f t="shared" si="8"/>
        <v>0</v>
      </c>
    </row>
    <row r="189" spans="1:7" ht="33.75" customHeight="1">
      <c r="A189" s="96" t="s">
        <v>357</v>
      </c>
      <c r="B189" s="71"/>
      <c r="C189" s="41" t="s">
        <v>358</v>
      </c>
      <c r="D189" s="40" t="s">
        <v>27</v>
      </c>
      <c r="E189" s="119">
        <v>24</v>
      </c>
      <c r="F189" s="73"/>
      <c r="G189" s="70">
        <f t="shared" si="8"/>
        <v>0</v>
      </c>
    </row>
    <row r="190" spans="1:7" ht="31.5" customHeight="1">
      <c r="A190" s="96" t="s">
        <v>359</v>
      </c>
      <c r="B190" s="74"/>
      <c r="C190" s="41" t="s">
        <v>360</v>
      </c>
      <c r="D190" s="40" t="s">
        <v>27</v>
      </c>
      <c r="E190" s="120">
        <v>24</v>
      </c>
      <c r="F190" s="82"/>
      <c r="G190" s="83">
        <f t="shared" si="8"/>
        <v>0</v>
      </c>
    </row>
    <row r="191" spans="1:7" ht="23.25" customHeight="1">
      <c r="A191" s="88">
        <v>3</v>
      </c>
      <c r="B191" s="121" t="s">
        <v>361</v>
      </c>
      <c r="C191" s="122"/>
      <c r="D191" s="122"/>
      <c r="E191" s="122"/>
      <c r="F191" s="122"/>
      <c r="G191" s="123"/>
    </row>
    <row r="192" spans="1:7" ht="32.25" customHeight="1">
      <c r="A192" s="96" t="s">
        <v>276</v>
      </c>
      <c r="B192" s="71"/>
      <c r="C192" s="41" t="s">
        <v>362</v>
      </c>
      <c r="D192" s="40" t="s">
        <v>302</v>
      </c>
      <c r="E192" s="72">
        <v>3</v>
      </c>
      <c r="F192" s="73"/>
      <c r="G192" s="70">
        <f t="shared" si="8"/>
        <v>0</v>
      </c>
    </row>
    <row r="193" spans="1:7" ht="32.25" customHeight="1">
      <c r="A193" s="96" t="s">
        <v>277</v>
      </c>
      <c r="B193" s="71"/>
      <c r="C193" s="41" t="s">
        <v>363</v>
      </c>
      <c r="D193" s="40" t="s">
        <v>43</v>
      </c>
      <c r="E193" s="72">
        <v>7</v>
      </c>
      <c r="F193" s="73"/>
      <c r="G193" s="70">
        <f t="shared" si="8"/>
        <v>0</v>
      </c>
    </row>
    <row r="194" spans="1:7" ht="30.75" customHeight="1">
      <c r="A194" s="96" t="s">
        <v>278</v>
      </c>
      <c r="B194" s="71"/>
      <c r="C194" s="41" t="s">
        <v>364</v>
      </c>
      <c r="D194" s="40" t="s">
        <v>43</v>
      </c>
      <c r="E194" s="72">
        <v>7</v>
      </c>
      <c r="F194" s="73"/>
      <c r="G194" s="70">
        <f t="shared" si="8"/>
        <v>0</v>
      </c>
    </row>
    <row r="195" spans="1:7" ht="33" customHeight="1">
      <c r="A195" s="96" t="s">
        <v>365</v>
      </c>
      <c r="B195" s="71"/>
      <c r="C195" s="41" t="s">
        <v>366</v>
      </c>
      <c r="D195" s="40" t="s">
        <v>42</v>
      </c>
      <c r="E195" s="119">
        <v>8</v>
      </c>
      <c r="F195" s="73"/>
      <c r="G195" s="70">
        <f t="shared" si="8"/>
        <v>0</v>
      </c>
    </row>
    <row r="196" spans="1:7" ht="21.75" customHeight="1">
      <c r="A196" s="98">
        <v>4</v>
      </c>
      <c r="B196" s="75" t="s">
        <v>367</v>
      </c>
      <c r="C196" s="80"/>
      <c r="D196" s="80"/>
      <c r="E196" s="76"/>
      <c r="F196" s="76"/>
      <c r="G196" s="77"/>
    </row>
    <row r="197" spans="1:7" ht="34.5" customHeight="1">
      <c r="A197" s="96" t="s">
        <v>368</v>
      </c>
      <c r="B197" s="71"/>
      <c r="C197" s="41" t="s">
        <v>369</v>
      </c>
      <c r="D197" s="40" t="s">
        <v>43</v>
      </c>
      <c r="E197" s="72">
        <v>1</v>
      </c>
      <c r="F197" s="73"/>
      <c r="G197" s="70">
        <f t="shared" si="8"/>
        <v>0</v>
      </c>
    </row>
    <row r="198" spans="1:7" ht="31.5" customHeight="1">
      <c r="A198" s="96" t="s">
        <v>370</v>
      </c>
      <c r="B198" s="71"/>
      <c r="C198" s="41" t="s">
        <v>371</v>
      </c>
      <c r="D198" s="40" t="s">
        <v>43</v>
      </c>
      <c r="E198" s="72">
        <v>1</v>
      </c>
      <c r="F198" s="73"/>
      <c r="G198" s="70">
        <f t="shared" si="8"/>
        <v>0</v>
      </c>
    </row>
    <row r="199" spans="1:7" ht="45" customHeight="1">
      <c r="A199" s="96" t="s">
        <v>372</v>
      </c>
      <c r="B199" s="71"/>
      <c r="C199" s="41" t="s">
        <v>373</v>
      </c>
      <c r="D199" s="40" t="s">
        <v>43</v>
      </c>
      <c r="E199" s="72">
        <v>2</v>
      </c>
      <c r="F199" s="73"/>
      <c r="G199" s="70">
        <f t="shared" si="8"/>
        <v>0</v>
      </c>
    </row>
    <row r="200" spans="1:7" ht="45.75" customHeight="1">
      <c r="A200" s="96" t="s">
        <v>374</v>
      </c>
      <c r="B200" s="71"/>
      <c r="C200" s="41" t="s">
        <v>375</v>
      </c>
      <c r="D200" s="40" t="s">
        <v>43</v>
      </c>
      <c r="E200" s="72">
        <v>5</v>
      </c>
      <c r="F200" s="73"/>
      <c r="G200" s="70">
        <f t="shared" si="8"/>
        <v>0</v>
      </c>
    </row>
    <row r="201" spans="1:7" ht="34.5" customHeight="1">
      <c r="A201" s="96" t="s">
        <v>376</v>
      </c>
      <c r="B201" s="71"/>
      <c r="C201" s="41" t="s">
        <v>377</v>
      </c>
      <c r="D201" s="40" t="s">
        <v>43</v>
      </c>
      <c r="E201" s="72">
        <v>2</v>
      </c>
      <c r="F201" s="73"/>
      <c r="G201" s="70">
        <f t="shared" si="8"/>
        <v>0</v>
      </c>
    </row>
    <row r="202" spans="1:7" ht="30.75" customHeight="1">
      <c r="A202" s="96" t="s">
        <v>378</v>
      </c>
      <c r="B202" s="71"/>
      <c r="C202" s="41" t="s">
        <v>379</v>
      </c>
      <c r="D202" s="40" t="s">
        <v>321</v>
      </c>
      <c r="E202" s="72">
        <v>2</v>
      </c>
      <c r="F202" s="73"/>
      <c r="G202" s="70">
        <f t="shared" si="8"/>
        <v>0</v>
      </c>
    </row>
    <row r="203" spans="1:7" ht="21.75" customHeight="1">
      <c r="A203" s="98">
        <v>5</v>
      </c>
      <c r="B203" s="75" t="s">
        <v>380</v>
      </c>
      <c r="C203" s="80"/>
      <c r="D203" s="80"/>
      <c r="E203" s="76"/>
      <c r="F203" s="76"/>
      <c r="G203" s="77"/>
    </row>
    <row r="204" spans="1:7" ht="33" customHeight="1">
      <c r="A204" s="96" t="s">
        <v>381</v>
      </c>
      <c r="B204" s="71"/>
      <c r="C204" s="41" t="s">
        <v>382</v>
      </c>
      <c r="D204" s="40" t="s">
        <v>42</v>
      </c>
      <c r="E204" s="119">
        <v>26</v>
      </c>
      <c r="F204" s="73"/>
      <c r="G204" s="70">
        <f t="shared" si="8"/>
        <v>0</v>
      </c>
    </row>
    <row r="205" spans="1:7" ht="33" customHeight="1">
      <c r="A205" s="96" t="s">
        <v>383</v>
      </c>
      <c r="B205" s="71"/>
      <c r="C205" s="41" t="s">
        <v>384</v>
      </c>
      <c r="D205" s="40" t="s">
        <v>42</v>
      </c>
      <c r="E205" s="119">
        <v>10</v>
      </c>
      <c r="F205" s="73"/>
      <c r="G205" s="70">
        <f t="shared" si="8"/>
        <v>0</v>
      </c>
    </row>
    <row r="206" spans="1:7" ht="32.25" customHeight="1">
      <c r="A206" s="96" t="s">
        <v>385</v>
      </c>
      <c r="B206" s="71"/>
      <c r="C206" s="41" t="s">
        <v>386</v>
      </c>
      <c r="D206" s="40" t="s">
        <v>42</v>
      </c>
      <c r="E206" s="119">
        <v>20</v>
      </c>
      <c r="F206" s="73"/>
      <c r="G206" s="70">
        <f t="shared" si="8"/>
        <v>0</v>
      </c>
    </row>
    <row r="207" spans="1:7" ht="31.5" customHeight="1">
      <c r="A207" s="96" t="s">
        <v>387</v>
      </c>
      <c r="B207" s="71"/>
      <c r="C207" s="41" t="s">
        <v>397</v>
      </c>
      <c r="D207" s="40" t="s">
        <v>36</v>
      </c>
      <c r="E207" s="119">
        <v>15.6</v>
      </c>
      <c r="F207" s="73"/>
      <c r="G207" s="70">
        <f t="shared" si="8"/>
        <v>0</v>
      </c>
    </row>
    <row r="208" spans="1:7" ht="23.25" customHeight="1">
      <c r="A208" s="98">
        <v>6</v>
      </c>
      <c r="B208" s="75" t="s">
        <v>388</v>
      </c>
      <c r="C208" s="80"/>
      <c r="D208" s="80"/>
      <c r="E208" s="76"/>
      <c r="F208" s="76"/>
      <c r="G208" s="77"/>
    </row>
    <row r="209" spans="1:7" ht="31.5" customHeight="1">
      <c r="A209" s="96" t="s">
        <v>389</v>
      </c>
      <c r="B209" s="71"/>
      <c r="C209" s="41" t="s">
        <v>390</v>
      </c>
      <c r="D209" s="40" t="s">
        <v>43</v>
      </c>
      <c r="E209" s="72">
        <v>4</v>
      </c>
      <c r="F209" s="73"/>
      <c r="G209" s="70">
        <f t="shared" si="8"/>
        <v>0</v>
      </c>
    </row>
    <row r="210" spans="1:7" ht="45.75" customHeight="1">
      <c r="A210" s="96" t="s">
        <v>391</v>
      </c>
      <c r="B210" s="71"/>
      <c r="C210" s="41" t="s">
        <v>392</v>
      </c>
      <c r="D210" s="40" t="s">
        <v>43</v>
      </c>
      <c r="E210" s="72">
        <v>4</v>
      </c>
      <c r="F210" s="73"/>
      <c r="G210" s="70">
        <f t="shared" si="8"/>
        <v>0</v>
      </c>
    </row>
    <row r="211" spans="1:7" ht="31.5" customHeight="1">
      <c r="A211" s="96" t="s">
        <v>393</v>
      </c>
      <c r="B211" s="71"/>
      <c r="C211" s="41" t="s">
        <v>394</v>
      </c>
      <c r="D211" s="40" t="s">
        <v>43</v>
      </c>
      <c r="E211" s="72">
        <v>24</v>
      </c>
      <c r="F211" s="73"/>
      <c r="G211" s="70">
        <f t="shared" si="8"/>
        <v>0</v>
      </c>
    </row>
    <row r="212" spans="1:7" ht="32.25" customHeight="1">
      <c r="A212" s="96" t="s">
        <v>395</v>
      </c>
      <c r="B212" s="71"/>
      <c r="C212" s="41" t="s">
        <v>396</v>
      </c>
      <c r="D212" s="40" t="s">
        <v>43</v>
      </c>
      <c r="E212" s="72">
        <v>1</v>
      </c>
      <c r="F212" s="73"/>
      <c r="G212" s="70">
        <f t="shared" si="8"/>
        <v>0</v>
      </c>
    </row>
    <row r="213" spans="1:7" ht="18.75" thickBot="1">
      <c r="A213" s="99"/>
      <c r="B213" s="68"/>
      <c r="C213" s="62" t="s">
        <v>300</v>
      </c>
      <c r="D213" s="34"/>
      <c r="E213" s="68"/>
      <c r="F213" s="68"/>
      <c r="G213" s="69">
        <f>SUM(G160:G212)</f>
        <v>0</v>
      </c>
    </row>
    <row r="214" spans="1:7" ht="17.25" thickBot="1" thickTop="1">
      <c r="A214" s="134"/>
      <c r="B214" s="135"/>
      <c r="C214" s="135"/>
      <c r="D214" s="135"/>
      <c r="E214" s="135"/>
      <c r="F214" s="136"/>
      <c r="G214" s="67">
        <f>G213+G132+G119+G111+G105+G101+G95+G83+G37+G30+G157</f>
        <v>0</v>
      </c>
    </row>
    <row r="215" spans="1:7" ht="17.25" thickBot="1" thickTop="1">
      <c r="A215" s="134" t="s">
        <v>281</v>
      </c>
      <c r="B215" s="135"/>
      <c r="C215" s="135"/>
      <c r="D215" s="135"/>
      <c r="E215" s="135"/>
      <c r="F215" s="136"/>
      <c r="G215" s="67">
        <f>ROUND(G214*0.23,2)</f>
        <v>0</v>
      </c>
    </row>
    <row r="216" spans="1:7" ht="17.25" thickBot="1" thickTop="1">
      <c r="A216" s="134" t="s">
        <v>282</v>
      </c>
      <c r="B216" s="135"/>
      <c r="C216" s="135"/>
      <c r="D216" s="135"/>
      <c r="E216" s="135"/>
      <c r="F216" s="136"/>
      <c r="G216" s="67">
        <f>G214+G215</f>
        <v>0</v>
      </c>
    </row>
    <row r="217" spans="5:7" ht="38.25" customHeight="1" thickTop="1">
      <c r="E217" s="126" t="s">
        <v>401</v>
      </c>
      <c r="F217" s="126"/>
      <c r="G217" s="126"/>
    </row>
    <row r="218" spans="2:7" ht="14.25">
      <c r="B218" s="1"/>
      <c r="D218" s="127" t="s">
        <v>402</v>
      </c>
      <c r="E218" s="127"/>
      <c r="F218" s="127"/>
      <c r="G218" s="127"/>
    </row>
    <row r="219" spans="2:7" ht="14.25">
      <c r="B219" s="1"/>
      <c r="D219" s="127"/>
      <c r="E219" s="127"/>
      <c r="F219" s="127"/>
      <c r="G219" s="127"/>
    </row>
    <row r="220" ht="14.25">
      <c r="B220" s="1"/>
    </row>
    <row r="221" ht="14.25">
      <c r="B221" s="1"/>
    </row>
    <row r="222" ht="14.25">
      <c r="B222" s="1"/>
    </row>
  </sheetData>
  <sheetProtection/>
  <mergeCells count="8">
    <mergeCell ref="F1:G2"/>
    <mergeCell ref="E217:G217"/>
    <mergeCell ref="D218:G219"/>
    <mergeCell ref="A4:G4"/>
    <mergeCell ref="A3:G3"/>
    <mergeCell ref="A214:F214"/>
    <mergeCell ref="A215:F215"/>
    <mergeCell ref="A216:F21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Adm</cp:lastModifiedBy>
  <cp:lastPrinted>2013-09-26T06:36:30Z</cp:lastPrinted>
  <dcterms:created xsi:type="dcterms:W3CDTF">2013-09-18T04:46:50Z</dcterms:created>
  <dcterms:modified xsi:type="dcterms:W3CDTF">2014-04-23T11:15:45Z</dcterms:modified>
  <cp:category/>
  <cp:version/>
  <cp:contentType/>
  <cp:contentStatus/>
</cp:coreProperties>
</file>