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65" windowHeight="12000" tabRatio="658" activeTab="0"/>
  </bookViews>
  <sheets>
    <sheet name="kosztorys" sheetId="1" r:id="rId1"/>
  </sheets>
  <definedNames>
    <definedName name="_xlnm.Print_Area" localSheetId="0">'kosztorys'!$A$1:$G$385</definedName>
    <definedName name="_xlnm.Print_Titles" localSheetId="0">'kosztorys'!$5:$7</definedName>
  </definedNames>
  <calcPr fullCalcOnLoad="1" fullPrecision="0"/>
</workbook>
</file>

<file path=xl/sharedStrings.xml><?xml version="1.0" encoding="utf-8"?>
<sst xmlns="http://schemas.openxmlformats.org/spreadsheetml/2006/main" count="1087" uniqueCount="440">
  <si>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</si>
  <si>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</si>
  <si>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</si>
  <si>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</si>
  <si>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</si>
  <si>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</si>
  <si>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</si>
  <si>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</si>
  <si>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</si>
  <si>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</si>
  <si>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</si>
  <si>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</si>
  <si>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</si>
  <si>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</si>
  <si>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</si>
  <si>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</si>
  <si>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</si>
  <si>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</si>
  <si>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Zdjęcie warstwy humusu i darniny</t>
  </si>
  <si>
    <t>D-01.02.02</t>
  </si>
  <si>
    <t>m3</t>
  </si>
  <si>
    <t>Rozbiórki elementów dróg ogrodzeń i przepustów</t>
  </si>
  <si>
    <t>D-01.02.04</t>
  </si>
  <si>
    <t>Rozebranie nawierzchni na zjazdach, nawierzchnia z betonu, grubość 15 cm, mechanicznie</t>
  </si>
  <si>
    <t>m2</t>
  </si>
  <si>
    <t>Rozebranie nawierzchni na zjazdach,kostka brukowa, mechanicznie</t>
  </si>
  <si>
    <t>m</t>
  </si>
  <si>
    <t>Rozebranie obrzeża betonowe, 30x8 cm</t>
  </si>
  <si>
    <t>Rozebranie chodnika z kostki brukowej betonowej, grubość 6 cm, podsypka piaskowa z wypełnieniem spoin piaskiem, kostka szara</t>
  </si>
  <si>
    <t>Rozebranie ulepszonego podłoża stabilizowanego cementem o Rm=1,5Mpa grubość 10cm</t>
  </si>
  <si>
    <t>Rozebranie przepustów rurowych pod zjazdami, rury betonowe Fi·40, 50, 60·cm</t>
  </si>
  <si>
    <t>szt</t>
  </si>
  <si>
    <t>Zdjęcie tarcz (tablic) znaków drogowych</t>
  </si>
  <si>
    <t>2</t>
  </si>
  <si>
    <t>ROBOTY ZIEMNE</t>
  </si>
  <si>
    <t>Wykonanie wykopów w gruntach I-V kat.</t>
  </si>
  <si>
    <t>D-02.01.01</t>
  </si>
  <si>
    <t>Wykonanie nasypu</t>
  </si>
  <si>
    <t>D-02.03.01</t>
  </si>
  <si>
    <t>D-03.02.01</t>
  </si>
  <si>
    <t>Wykonanie wykopu pod przepust po rozebraniu konstrukcji jezdni</t>
  </si>
  <si>
    <t>4</t>
  </si>
  <si>
    <t>ZJAZDY</t>
  </si>
  <si>
    <t>Przepusty pod zjazdami</t>
  </si>
  <si>
    <t>Podłoża z kruszyw naturalnych dowiezionych, pospółka, grubość warstw 20cm</t>
  </si>
  <si>
    <t>Przepusty rurowe pod zjazdami, rury HDPE Fi·40·cm</t>
  </si>
  <si>
    <t>Przepusty rurowe pod zjazdami, ścianki czołowe dla rur Fi·40·cm</t>
  </si>
  <si>
    <t>5</t>
  </si>
  <si>
    <t>PODBUDOWY I NAWIERZCHNIE</t>
  </si>
  <si>
    <t>Podbudowy z kruszyw łamanych stabilizowanych mechanicznie</t>
  </si>
  <si>
    <t>D-04.05.01</t>
  </si>
  <si>
    <t>Ulepszone podłoże stabilizowane cementem o Rm=5Mpa grubość 15cm</t>
  </si>
  <si>
    <t>D-04.04.01</t>
  </si>
  <si>
    <t>Podbudowy z betonu cementowego</t>
  </si>
  <si>
    <t>Nawierzchnia z betonu asfaltowego</t>
  </si>
  <si>
    <t>D-05.03.05</t>
  </si>
  <si>
    <t>t</t>
  </si>
  <si>
    <t>Nawierzchnie z kruszywa</t>
  </si>
  <si>
    <t>D-06.03.01</t>
  </si>
  <si>
    <t>Nawierzchnie z wysiewki kamiennej, warstwa górna do 30cm</t>
  </si>
  <si>
    <t>Nawierzchnie z kostki kamiennej</t>
  </si>
  <si>
    <t>D-05.03.01</t>
  </si>
  <si>
    <t>Geokompozyt</t>
  </si>
  <si>
    <t>D-05.03.26a</t>
  </si>
  <si>
    <t>6</t>
  </si>
  <si>
    <t>ELEMENTY ULIC I CHODNIK</t>
  </si>
  <si>
    <t>Krawężniki betonowe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</si>
  <si>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</si>
  <si>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</si>
  <si>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Krawężniki wraz z wykonaniem ław, krawężniki betonowe wystające 15x25 cm, ława z oporem, beton C12/15 w ilości 0,07m3/mb, podsypka cementowo-piaskowa 1:4</t>
  </si>
  <si>
    <t>Chodniki z brukowej kostki betonowej</t>
  </si>
  <si>
    <t>D-08.02.02</t>
  </si>
  <si>
    <t>Chodniki z kostki brukowej betonowej, grubość 6·cm, podsypka cementowo-piaskowa z wypełnieniem spoin piaskiem, kostka szara</t>
  </si>
  <si>
    <t>Obrzeża betonowe</t>
  </si>
  <si>
    <t>D-08.03.01</t>
  </si>
  <si>
    <t>Obrzeża betonowe, 30x8 cm, podsypka cementowo-piaskowa 1:4, wypełnienie spoin zaprawą cementową</t>
  </si>
  <si>
    <t>7</t>
  </si>
  <si>
    <t>ROBOTY WYKOŃCZENIOWE</t>
  </si>
  <si>
    <t>Ścinanie i uzupełnianie poboczy</t>
  </si>
  <si>
    <t>Ścieki z prefabrykowanych elementów betonowych</t>
  </si>
  <si>
    <t>D-08.05.01</t>
  </si>
  <si>
    <t>Ścieki z elementów betonowych, podsypka cementowo-piaskowa, mulda</t>
  </si>
  <si>
    <t>Umocnienie skarp, rowów i ścieku</t>
  </si>
  <si>
    <t>D-06.01.01</t>
  </si>
  <si>
    <t>Humusowanie z obsianiem skarp przy grubości humusu 10cm</t>
  </si>
  <si>
    <t>Oznakowanie poziome</t>
  </si>
  <si>
    <t>Oznakowanie pionowe</t>
  </si>
  <si>
    <t>9</t>
  </si>
  <si>
    <t>INNE ROBOTY</t>
  </si>
  <si>
    <t>Rury ochronne</t>
  </si>
  <si>
    <t xml:space="preserve"> Regulacja pionowa kratek ściekowych ulicznych</t>
  </si>
  <si>
    <t xml:space="preserve"> Regulacja pionowa studzienek rewizyjnych</t>
  </si>
  <si>
    <t>Wykonanie regulacji pionowej studzienek teletechnicznych</t>
  </si>
  <si>
    <t>D-10.09.01</t>
  </si>
  <si>
    <t xml:space="preserve">Zabezpieczenie sieci energetycznej rurami osłonowymi Arot </t>
  </si>
  <si>
    <t>Zabezpieczenie sieci teletechnicznej rurami osłonowymi RHDPE-D</t>
  </si>
  <si>
    <t>Rozebranie słupków (masztów) do znaków drogowych</t>
  </si>
  <si>
    <t>szt.</t>
  </si>
  <si>
    <t>Oznakowanie poziome jezdni mat. cienkowarstwowymi - linie ciągłe</t>
  </si>
  <si>
    <r>
      <t>m</t>
    </r>
    <r>
      <rPr>
        <b/>
        <vertAlign val="superscript"/>
        <sz val="10"/>
        <rFont val="Times New Roman"/>
        <family val="1"/>
      </rPr>
      <t>2</t>
    </r>
  </si>
  <si>
    <t>Oznakowanie poziome jezdni mat. cienkowarstwowymi - linie przerywane</t>
  </si>
  <si>
    <t>Oznakowanie poziome jezdni mat. cienkowarstwowymi - linie na skrzyżowaniach i przejściach</t>
  </si>
  <si>
    <t>Ustawienie słupków stalowych dla znaków drogowych</t>
  </si>
  <si>
    <t>Przymocowanie tarcz znaków drogowych odblaskowych do gotowych słupków (folia I generacji)</t>
  </si>
  <si>
    <t>D-06.02.01</t>
  </si>
  <si>
    <t>Rozebranie nawierzchni, masy mineralno-bitumiczne grubość 9·cm (parking przy szkole)</t>
  </si>
  <si>
    <t>Rozebranie podbudowy,z kruszywa, grubośc 35·cm, mechanicznie (parking przy szkole)</t>
  </si>
  <si>
    <t>Chodniki z kostki brukowej betonowej, grubość 8·cm, podsypka cementowo-piaskowa z wypełnieniem spoin piaskiem, kostka czerwona</t>
  </si>
  <si>
    <t>Ustawienie krawężników kamiennych 20x25 cmna podsypce cementowo-piaskowej grubości 5 cm po zagęszczeniu na ławie betonowej z betonu C25/30</t>
  </si>
  <si>
    <t>D-08.01.02</t>
  </si>
  <si>
    <t>D-04.06.01a</t>
  </si>
  <si>
    <t xml:space="preserve">Nawierzchnia z kostki kamiennej nieregularnej na podsypce żwirowej, wy. kostki 18cm </t>
  </si>
  <si>
    <t>Umocnienie skarp płytami ażurowymi 60x40x10 cm (35kg/szt.). Wypełnienie wolnych przestrzeni humusem i obsianie trawą, podsypka cementowo-piaskowa 5cm</t>
  </si>
  <si>
    <t xml:space="preserve">Wykonanie poboczy z wysiewki kamiennej (kruszywo naturalne) lub z destruktu z frezowania skropionego emulsją asfaltową grubości 15cm po zagęszczeniu </t>
  </si>
  <si>
    <t>Ułożenie geosiatki o Rn powyżej 70kN/m przy wydłużeniu &lt;=3%, na styku poszerzenia nawierzchni z istniejącą nawierzchnią</t>
  </si>
  <si>
    <t>D-07.01.01</t>
  </si>
  <si>
    <t>D-07.02.01</t>
  </si>
  <si>
    <t>Rozebranie podbudowy z kruszywa gr. 10 cm z wywiezieniem materiału z rozbiórki na koszt wykonawcy na odkład wg uznania wraz z ewentualną utylizacją -  rozebranie istniejącej konstrukcji jezdni przy poszerzeniach</t>
  </si>
  <si>
    <r>
      <t>m</t>
    </r>
    <r>
      <rPr>
        <vertAlign val="superscript"/>
        <sz val="10"/>
        <rFont val="Cambria"/>
        <family val="1"/>
      </rPr>
      <t>2</t>
    </r>
  </si>
  <si>
    <t>Rozebranie podbudowy z kruszywa gr. 25 cm z wywiezieniem materiału z rozbiórki na koszt wykonawcy na odkład wg uznania wraz z ewentualną utylizacją -  rozebranie istniejącej konstrukcji jezdni przy poszerzeniach</t>
  </si>
  <si>
    <t>Rozebranie nawierzchni asfaltowej gr. 10 cm z wywiezieniem materiału z rozbiórki na koszt wykonawcy na odkład wg uznania wraz z ewentualną utylizacją :                     rozebranie istniejącej konstrukcji jezdni przy poszerzeniach</t>
  </si>
  <si>
    <t>Rozebranie krawężników betonowych wystających 15x25 cm</t>
  </si>
  <si>
    <t>Rozebranie krawężników betonowych wystających 20x30 cm</t>
  </si>
  <si>
    <t xml:space="preserve">OZNAKOWANIE DRÓG I URZĄDZENIA BEZPIECZEŃSTWA RUCHU
</t>
  </si>
  <si>
    <t>Cięcie nawierzchni pod ułożenie poszerzenia</t>
  </si>
  <si>
    <t>D-05.03.23</t>
  </si>
  <si>
    <t xml:space="preserve">Ulepszone podłoże stabilizowane cementem o Rm=1,5Mpa grubość 10cm                                                                 </t>
  </si>
  <si>
    <t xml:space="preserve">Podbudowy z kruszyw łamanych, warstwa górna, po zagęszczeniu 20·cm
                                                 </t>
  </si>
  <si>
    <t xml:space="preserve">Podbudowy z kruszyw łamanych, warstwa górna, po zagęszczeniu 15·cm                                                             </t>
  </si>
  <si>
    <t xml:space="preserve">Podbudowy z kruszyw naturalnych stabilizowanych cementem, warstwa dolna, po zagęszczeniu 25·cm
</t>
  </si>
  <si>
    <t>Wykonanie regulacji pionowej zaworów  wodociągowych lub gazowych</t>
  </si>
  <si>
    <t>Roboty ziemne wykonywane  z transportem urobku poza  teren budowy gruntu III</t>
  </si>
  <si>
    <t>Formowanie i zagęszczanie nasypów  grunt kategorii I-II,</t>
  </si>
  <si>
    <t>KANALIZACJA DESZCZOWA</t>
  </si>
  <si>
    <t>Roboty ziemne - wykopy</t>
  </si>
  <si>
    <t>Roboty montażowe</t>
  </si>
  <si>
    <t>Podłoża pod kanały i obiekty z materiałów sypkich, grubość 20 cm</t>
  </si>
  <si>
    <t>Kanały z rur typu PVC łączone na wcisk, Fi 500 mm</t>
  </si>
  <si>
    <t>Podłoża i obsypki z kruszyw naturalnych dowiezionych, piasek</t>
  </si>
  <si>
    <t>Studzienki rewizyjne fi 1200mm</t>
  </si>
  <si>
    <t>Podłoża pod kanały i obiekty z materiałów sypkich, grubość 15 cm</t>
  </si>
  <si>
    <t>Montaż studni rewizyjnych z kręgów betonowych fi1200 w gotowych wykopach o gł. 3 m</t>
  </si>
  <si>
    <t>Studnie kanalizacyjne systemowe, wyposażenie studni prefabrykowanej (pokrywa nadstudzienna 1200/600mm, właz żeliwny klasy D)</t>
  </si>
  <si>
    <t>kpl</t>
  </si>
  <si>
    <t>Studnie wlotowo osadnikowe 1500x1500</t>
  </si>
  <si>
    <t>Studnia wlotowo osadnikowa z włazem żeliwnym i kratą wlotową w gotowym wykopie</t>
  </si>
  <si>
    <t>Roboty ziemne  - zasypy</t>
  </si>
  <si>
    <t>Zasypanie i zagęszczenie wykopów fundamentowych podłużnych, punktowych, rowów, wykopów obiektowych, grubość w stanie luźnym 30 cm, kategoria gruntu III-IV</t>
  </si>
  <si>
    <t xml:space="preserve">Roboty ziemne z transportem urobku z ziemi uprzednio zmagazynowanej w hałdach, grunt kategorii I-III, </t>
  </si>
  <si>
    <t>STUDZIENKI WODOŚCIEKOWE</t>
  </si>
  <si>
    <t>Roboty ziemne - wykopy pod studzienki</t>
  </si>
  <si>
    <t>Cięcie nawierzchni na grubość 5cm</t>
  </si>
  <si>
    <t>mb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</si>
  <si>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</si>
  <si>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</si>
  <si>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</si>
  <si>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</si>
  <si>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</si>
  <si>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Ułożenie rur osłonowych stalowych  Fi 355 mm</t>
  </si>
  <si>
    <t>Roboty ziemnne - zasypy</t>
  </si>
  <si>
    <t>Zasypanie i zagęszczenie wykopów fundamentowych podłużnych, punktowych, rowów, wykopów obiektowychi, grubość w stanie luźnym 30 cm, kategoria gruntu III-IV</t>
  </si>
  <si>
    <t xml:space="preserve">Roboty ziemne z transportem urobku , w ziemi uprzednio zmagazynowanej w hałdach, </t>
  </si>
  <si>
    <t>3</t>
  </si>
  <si>
    <t>Wyloty</t>
  </si>
  <si>
    <t>Wyloty z przykanalików WR 19szt</t>
  </si>
  <si>
    <t>Wykonanie ubezpieczenia płytami ażurowymi typu "Krata", płyty 90x60x10 cm</t>
  </si>
  <si>
    <t>8</t>
  </si>
  <si>
    <t>10</t>
  </si>
  <si>
    <t>11</t>
  </si>
  <si>
    <t>Ustawienie barier U-14a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</si>
  <si>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</si>
  <si>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</si>
  <si>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</si>
  <si>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</si>
  <si>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</si>
  <si>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</si>
  <si>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</si>
  <si>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</si>
  <si>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</si>
  <si>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</si>
  <si>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</si>
  <si>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</si>
  <si>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</si>
  <si>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</si>
  <si>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</si>
  <si>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</si>
  <si>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</si>
  <si>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</si>
  <si>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</si>
  <si>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</si>
  <si>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</si>
  <si>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</si>
  <si>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</si>
  <si>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</si>
  <si>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</si>
  <si>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</si>
  <si>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</si>
  <si>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</si>
  <si>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</si>
  <si>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</si>
  <si>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</si>
  <si>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</si>
  <si>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</si>
  <si>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</si>
  <si>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</si>
  <si>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</si>
  <si>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</si>
  <si>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</si>
  <si>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</si>
  <si>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</si>
  <si>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</si>
  <si>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</si>
  <si>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</si>
  <si>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</si>
  <si>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</si>
  <si>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</si>
  <si>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</si>
  <si>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</si>
  <si>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</si>
  <si>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</si>
  <si>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</si>
  <si>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</si>
  <si>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</si>
  <si>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</si>
  <si>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</si>
  <si>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</si>
  <si>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</si>
  <si>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</si>
  <si>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</si>
  <si>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</si>
  <si>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</si>
  <si>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</si>
  <si>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</si>
  <si>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</si>
  <si>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</si>
  <si>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</si>
  <si>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</si>
  <si>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83</t>
  </si>
  <si>
    <t>84</t>
  </si>
  <si>
    <t>85</t>
  </si>
  <si>
    <t xml:space="preserve">Wykopy oraz przekopy wykonywane na odkład głębokość do 3 m, grunt  kat III  - IV wraz z dokopem ręcznym oraz umocnieniem i rozbiórką umocnienia ścian wykopów  </t>
  </si>
  <si>
    <t xml:space="preserve">Nawierzchnie z mieszanek mineralno-bitumicznych grysowo-żwirowych, warstwa asfaltowa ścieralna, grubości 4·cm wraz  z oczyszczeniem i skropieniem
</t>
  </si>
  <si>
    <t xml:space="preserve">Nawierzchnie z mieszanek mineralno-bitumicznych grysowo-żwirowych, warstwa asfaltowa wiążąca, grubości 6·cm wraz  z  oczyszczeniem  i  skropieniem
</t>
  </si>
  <si>
    <t xml:space="preserve">Nawierzchnie z mieszanek mineralno-bitumicznych grysowo-żwirowych, warstwa asfaltowa wiążąca, grubości 4·cm wraz z  oczyszczeniem  i  skropieniem
                                                                                                        </t>
  </si>
  <si>
    <t>Wyrównanie istniejącej podbudowy betonem asfaltowym grysowo-żwirowym dla KR2, mechanicznie wraz  z  oczyszczenien i skropieniem</t>
  </si>
  <si>
    <t xml:space="preserve">W-wa wyrównawcza z betonu asfaltowego, średnia grubość warstwy 3cm wraz  z oczyszczeniem i skropieniem
                                                 </t>
  </si>
  <si>
    <t xml:space="preserve">W-wa wyrównawcza z betonu asfaltowego, średnia grubość warstwy 4cm wraz  z  oczyszczeniem  i skropieniem
</t>
  </si>
  <si>
    <t>63</t>
  </si>
  <si>
    <t>67</t>
  </si>
  <si>
    <t>76</t>
  </si>
  <si>
    <t>82</t>
  </si>
  <si>
    <t>L.p.</t>
  </si>
  <si>
    <t>Opis i wyliczenia</t>
  </si>
  <si>
    <t>J.m.</t>
  </si>
  <si>
    <t>Ilość jednostek</t>
  </si>
  <si>
    <t>Cena [zł]</t>
  </si>
  <si>
    <t>Suma [zł]</t>
  </si>
  <si>
    <t>SST
CPV</t>
  </si>
  <si>
    <t xml:space="preserve">01.00.00
</t>
  </si>
  <si>
    <t>01.01.01</t>
  </si>
  <si>
    <t xml:space="preserve">Odtworzenie trasy i punktów wysokościowych </t>
  </si>
  <si>
    <t>Odtworzenie trasy i punktów wysokościowych przy liniowych robotach ziemnych (drogi) w terenie równinnym ( inwentaryzacja powykonawcza)</t>
  </si>
  <si>
    <t>01.02.01</t>
  </si>
  <si>
    <t>Usunięcie drzew lub krzaków w warunkach normalnych</t>
  </si>
  <si>
    <t>Ścinanie drzew o średnicy do 15 cm wraz z karczowaniem pni oraz wywiezieniem dłużyc, gałęzi i karpiny</t>
  </si>
  <si>
    <t>Ścinanie drzew o średnicy 16-35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</si>
  <si>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</si>
  <si>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</si>
  <si>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Ścinanie drzew o średnicy 56-75 cm wraz z karczowaniem pni oraz wywiezieniem dłużyc, gałęzi i karpiny</t>
  </si>
  <si>
    <t>Ścinanie drzew o średnicy 76-105 cm wraz z karczowaniem pni oraz wywiezieniem dłużyc, gałęzi i karpiny</t>
  </si>
  <si>
    <t>01.02.02</t>
  </si>
  <si>
    <t>Usunięcie warstwy humusu /darniny/</t>
  </si>
  <si>
    <t>Usunięcie warstwy ziemi urodzajnej (humusu) grubość warstwy do 15 cm</t>
  </si>
  <si>
    <t>01.02.04</t>
  </si>
  <si>
    <t>Rozbiórki elementów dróg, ogrodzeń i przepustów</t>
  </si>
  <si>
    <t>Rozebranie nawierzchni asfaltowej, grubość nawierzchni 10 cm z wywiezieniem materiału z rozbiórki</t>
  </si>
  <si>
    <t>Rozebranie nawierzchni z kostki brukowej, grubość nawierzchni 8 cm z wywiezieniem materiału z rozbiórki</t>
  </si>
  <si>
    <t>Rozebranie nawierzchni z betonu, grubość nawierzchni 10 cm z wywiezieniem materiału z rozbiórki</t>
  </si>
  <si>
    <t>Rozebranie podbudowy z kruszywa łamanego lub naturalnego, grubość warstwy 10 cm z wywiezieniem materiału z rozbiórki</t>
  </si>
  <si>
    <t>Rozebranie podbudowy z kruszywa łamanego lub naturalnego, grubość warstwy 25 cm z wywiezieniem materiału z rozbiórki</t>
  </si>
  <si>
    <t xml:space="preserve">Rozebranie części przelotowej przepustów z rur betonowych o średnicy ø40-60 cm z uprzednim odkopaniem przepustów oraz wywiezieniem materiału z rozbiórki </t>
  </si>
  <si>
    <t>Cięcie nawierzchni piłą tarczową</t>
  </si>
  <si>
    <t>10.09.01</t>
  </si>
  <si>
    <t>Zabezpieczenie kablowych linii energetycznych rurami osłonowymi</t>
  </si>
  <si>
    <t>Zabezpieczenie kablowych linii teletechnicznych rurami osłonowymi</t>
  </si>
  <si>
    <t xml:space="preserve">02.00.00
</t>
  </si>
  <si>
    <t>02.01.01</t>
  </si>
  <si>
    <t>Wykonanie wykopów</t>
  </si>
  <si>
    <t xml:space="preserve">Wykonanie wykopów mechanicznie w gruncie kat. I-VI z transportem urobku </t>
  </si>
  <si>
    <t>02.03.01</t>
  </si>
  <si>
    <t>Wykonanie nasypów</t>
  </si>
  <si>
    <t>Wykonanie nasypów mechanicznie w gruncie kat. I-VI  z pozyskaniem i transportem gruntu wraz z zagęszczeniem gruntów w nasypie i zwilżenie w miarę potrzeby warstw zagęszczanych wodą</t>
  </si>
  <si>
    <t xml:space="preserve">04.00.00
</t>
  </si>
  <si>
    <t>04.06.01a</t>
  </si>
  <si>
    <t>Wykonanie podbudowy z betonu cementowego gr. warstwy po zagęszczeniu 22 cm</t>
  </si>
  <si>
    <t>04.04.02</t>
  </si>
  <si>
    <t>Podbudowy z kruszywa łamanego stabilizowanego mechanicznie</t>
  </si>
  <si>
    <t>04.05.01</t>
  </si>
  <si>
    <t>Wykonanie podbudowy z kruszywa łamanego 0/63, w-wa dolna gr. warstwy po zagęszczeniu 60 cm</t>
  </si>
  <si>
    <t>Wykonanie podbudowy z kruszywa łamanego 0/31,5, w-wa górna gr. warstwy po zagęszczeniu 15 cm</t>
  </si>
  <si>
    <t>Wykonanie podbudowy z kruszywa łamanego 0/31,5, w-wa górna gr. warstwy po zagęszczeniu 20 cm</t>
  </si>
  <si>
    <t>Podłoże gruntowe ulepszone, podbudowa z kruszywa stabilizowanego spoiwem</t>
  </si>
  <si>
    <t>Wykonanie podbudowy z kruszywa naturalnego stabilizowanego cementem o wytrzymałości Rm=1,5MPa, grubość warstwy po zagęszczeniu 10cm</t>
  </si>
  <si>
    <t>Wykonanie podbudowy z kruszywa naturalnego stabilizowanego cementem o wytrzymałości Rm=5MPa, grubość warstwy po zagęszczeniu 15cm</t>
  </si>
  <si>
    <t/>
  </si>
  <si>
    <t xml:space="preserve">05.00.00
</t>
  </si>
  <si>
    <t>06.03.01</t>
  </si>
  <si>
    <t>Wykonanie nawierzchni tłuczniowej 0/31 grubość warstwy po zagęszczeniu do 30cm</t>
  </si>
  <si>
    <t>Wykonanie nawierzchni tłuczniowej 0/31,5, grubość warstwy po zagęszczeniu 15cm  pobocza</t>
  </si>
  <si>
    <t>05.03.05</t>
  </si>
  <si>
    <t>Wykonanie warstwy wyrównawczej z mieszanki mineralno-asfaltowej grysowej, grubość warstwy po zagęszczeniu 4 cm wraz z  oczyszczeniem  i  skropieniem</t>
  </si>
  <si>
    <t>Wyrównanie istniejącej podbudowy betonem asfaltowym grysowo-żwirowym dla KR2, mechanicznie wraz  z  oczyszczeniem  i skropieniem</t>
  </si>
  <si>
    <t>Wykonanie warstwy wyrównawczej z mieszanki mineralno-asfaltowej grysowej, grubość warstwy po zagęszczeniu 4 cm</t>
  </si>
  <si>
    <t>Wykonanie warstwy wyrównawczej z mieszanki mineralno-asfaltowej grysowej, grubość warstwy po zagęszczeniu 6 cm wraz z  oczyszczeniem i  skropieniem</t>
  </si>
  <si>
    <t>Wykonanie warstwy wyrównawczej z mieszanki mineralno-asfaltowej grysowej, grubość warstwy po zagęszczeniu 9 cm</t>
  </si>
  <si>
    <t>Wykonanie warstwy wiążącej z mieszanki mineralno-asfaltowej grysowej, grubość warstwy po zagęszczeniu 4 cm wraz z oczyszczeniem  i  skropieniem</t>
  </si>
  <si>
    <t>Wykonanie warstwy wiążącej z mieszanki mineralno-asfaltowej grysowej, grubość warstwy po zagęszczeniu 5 cm wraz z oczyszczeniem  i skropieniem</t>
  </si>
  <si>
    <t>Wykonanie warstwy wiążącej z mieszanki mineralno-asfaltowej grysowej, grubość warstwy po zagęszczeniu 6 cm</t>
  </si>
  <si>
    <t>Wykonanie warstwy ścieralnej z mieszanki mineralno-asfaltowej grysowej, grubość warstwy po zagęszczeniu 4 cm wraz  z oczyszczeniem  i skropieniem</t>
  </si>
  <si>
    <t>05.03.23</t>
  </si>
  <si>
    <t>Nawierzchnia z kostki brukowej betonowej</t>
  </si>
  <si>
    <t>Wykonanie nawierzchni z kostki brukowej betonowej kolorowej o gr. 8 cm na podsypce cementowo-piaskowej, spoiny wypełnione piaskiem</t>
  </si>
  <si>
    <t>05.03.26a</t>
  </si>
  <si>
    <t>Zabezpieczenie geosiatką nawierzchni asfaltowych przed spękaniami odbitymi</t>
  </si>
  <si>
    <t>Ułożenie geosiatki o z włókien szklanych Rn powyżej 80kN/m na styku poszerzenia nawierzchni z istniejącą nawierzchnią</t>
  </si>
  <si>
    <t xml:space="preserve">06.00.00
</t>
  </si>
  <si>
    <t>06.01.01</t>
  </si>
  <si>
    <t>Umocnienie powierzchniowe skarp rowów i ścieków</t>
  </si>
  <si>
    <t xml:space="preserve">Humusowanie z obsianiem skarp przy grubości warstwy ziemi urodzajnej (humusu) 10 cm z dowozem ziemi urodzajnej </t>
  </si>
  <si>
    <t>Umocnienie dna rowów i ścieków korytkami betonowymi typu mulda</t>
  </si>
  <si>
    <t>Umocnienie dna rowów i ścieków korytkami betonowymi typu górskiego</t>
  </si>
  <si>
    <t>06.02.01</t>
  </si>
  <si>
    <t>Wykonanie ścianek czołowych dla przepustów o średnicy 40 cm pod zjazdami i skrzyżowaniami</t>
  </si>
  <si>
    <t>Wykonanie ścianek czołowych dla przepustów o średnicy 60 cm pod koroną drogi</t>
  </si>
  <si>
    <t xml:space="preserve">08.00.00
</t>
  </si>
  <si>
    <t>08.01.01</t>
  </si>
  <si>
    <t>Ustawienie krawężników betonowych o wymiarach 15x25 cm wraz z wykonaniem ławy betonowej z oporem z betonu</t>
  </si>
  <si>
    <t>Ustawienie krawężników betonowych o wymiarach 20x30 cm wraz z wykonaniem ławy betonowej z oporem z betonu</t>
  </si>
  <si>
    <t>08.02.02</t>
  </si>
  <si>
    <t>Wykonanie chodników z kostki brukowej betonowej o grubości 6 cm, szarej na podsypce cementowo-piaskowej, spoiny wypełnione piaskiem</t>
  </si>
  <si>
    <t>08.03.01</t>
  </si>
  <si>
    <t>Betowe obrzeża chodnikowe</t>
  </si>
  <si>
    <t>Ustawienie obrzeży betonowych o wymiarach 30x8 cm na podsypce cementowo-piaskowej, spoiny wypełnione zaprawą cementową</t>
  </si>
  <si>
    <t>08.05.01</t>
  </si>
  <si>
    <t>Ścieki uliczne</t>
  </si>
  <si>
    <t>Ułożenie ścieku z czterech rzędów kostki brukowej betonowej</t>
  </si>
  <si>
    <t xml:space="preserve">07.00.00
</t>
  </si>
  <si>
    <t>07.01.01</t>
  </si>
  <si>
    <t>07.02.01</t>
  </si>
  <si>
    <t>07.02.02</t>
  </si>
  <si>
    <t>Słupki prowadzące i krawędziowe oraz znaki kilometrowe i hektometrowe</t>
  </si>
  <si>
    <t>Ustawienie słupków prowadzących U-1a</t>
  </si>
  <si>
    <t>07.05.01</t>
  </si>
  <si>
    <t>Bariery ochronne stalowe</t>
  </si>
  <si>
    <t>Ustawienie barier ochronnych stalowych</t>
  </si>
  <si>
    <t>Roboty ziemne- wykopy</t>
  </si>
  <si>
    <t>Kanały z rur typu PVC łączone na wcisk, Fi 400 mm</t>
  </si>
  <si>
    <t>Montaż studni rewizyjnych z kręgów betonowych fi1200 w gotowych wykopach o gł. 2 m</t>
  </si>
  <si>
    <t>Zasypanie i  zagęszczenie wykopów fundamentowych podłużnych, punktowych, rowów, wykopów obiektowych,  grubość w stanie luźnym 30 cm, kategoria gruntu III-IV</t>
  </si>
  <si>
    <t xml:space="preserve">Roboty ziemne z transportem urobku  w ziemi uprzednio zmagazynowanej w hałdachgrunt kategorii I-III, </t>
  </si>
  <si>
    <t>Cięcie nawierzchnia na grubośc 5cm</t>
  </si>
  <si>
    <t>Zasypanie i zagęszczenie wykopów fundamentowych podłużnych, punktowych, rowów, wykopów obiektowych,  grubość w stanie luźnym 30 cm, kategoria gruntu III-IV</t>
  </si>
  <si>
    <t xml:space="preserve">Roboty ziemne z transportem urobku , w ziemi uprzednio zmagazynowanej w hałdach,grunt kategorii I-III, </t>
  </si>
  <si>
    <t>Wyloty z kanaliacji W10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</si>
  <si>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</si>
  <si>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</si>
  <si>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r>
      <t>m</t>
    </r>
    <r>
      <rPr>
        <vertAlign val="superscript"/>
        <sz val="8"/>
        <rFont val="Times New Roman"/>
        <family val="1"/>
      </rPr>
      <t>2</t>
    </r>
  </si>
  <si>
    <r>
      <t>m</t>
    </r>
    <r>
      <rPr>
        <vertAlign val="superscript"/>
        <sz val="8"/>
        <rFont val="Times New Roman"/>
        <family val="1"/>
      </rPr>
      <t>3</t>
    </r>
  </si>
  <si>
    <r>
      <t xml:space="preserve">STWiORB
</t>
    </r>
    <r>
      <rPr>
        <sz val="8"/>
        <rFont val="Times New Roman"/>
        <family val="1"/>
      </rPr>
      <t>CPV</t>
    </r>
  </si>
  <si>
    <t xml:space="preserve">ELEMENTY ULIC
</t>
  </si>
  <si>
    <t>Razem</t>
  </si>
  <si>
    <t>Odtworzenie trasy i punktów wysokościowych przy liniowych robotach ziemnych (drogi) w terenie równinnym  ( inwentaryzacja  powykonawcza)</t>
  </si>
  <si>
    <t>Rozebranie podbudowy z kruszywa łamanego lub naturalnego, grubość warstwy 5 cm z wywiezieniem materiału z rozbiórki</t>
  </si>
  <si>
    <t>Rozebranie podbudowy z kruszywa łamanego lub naturalnego, grubość warstwy 15 cm z wywiezieniem materiału z rozbiórki</t>
  </si>
  <si>
    <t>Wykonanie nawierzchni tłuczniowej  0/31,5, grubość warstwy po zagęszczeniu do 30cm</t>
  </si>
  <si>
    <t>Wykonanie nawierzchni tłuczniowej  0/31,5, grubość warstwy po zagęszczeniu 15cm</t>
  </si>
  <si>
    <t>Wykonanie warstwy wyrównawczej z mieszanki mineralno-asfaltowej grysowej AC16W, grubość warstwy po zagęszczeniu 4 cm</t>
  </si>
  <si>
    <t>Wyrównanie istniejącej podbudowy betonem asfaltowym grysowo-żwirowym dla KR2, mechanicznie</t>
  </si>
  <si>
    <t>Wykonanie warstwy wyrównawczej z mieszanki mineralno-asfaltowej grysowej, grubość warstwy po zagęszczeniu 5 cm</t>
  </si>
  <si>
    <t>Wykonanie warstwy wyrównawczej z mieszanki mineralno-asfaltowej grysowej, grubość warstwy po zagęszczeniu 6 cm</t>
  </si>
  <si>
    <t>Wykonanie warstwy wyrównawczej z mieszanki mineralno-asfaltowej grysowej, grubość warstwy po zagęszczeniu 7 cm</t>
  </si>
  <si>
    <t>Wykonanie warstwy wyrównawczej z mieszanki mineralno-asfaltowej grysowej, grubość warstwy po zagęszczeniu 11 cm</t>
  </si>
  <si>
    <t>Wykonanie warstwy wiążącej z mieszanki mineralno-asfaltowej grysowej, grubość warstwy po zagęszczeniu 4 cm</t>
  </si>
  <si>
    <t>Wykonanie warstwy wiążącej z mieszanki mineralno-asfaltowej grysowej, grubość warstwy po zagęszczeniu 5 cm</t>
  </si>
  <si>
    <t>Wykonanie warstwy wiążącej z mieszanki mineralno-asfaltowej grysowej, grubość warstwy po zagęszczeniu 7 cm</t>
  </si>
  <si>
    <t>Wykonanie warstwy ścieralnej z mieszanki mineralno-asfaltowej grysowej, grubość warstwy po zagęszczeniu 4 cm</t>
  </si>
  <si>
    <t>Ułożenie geosiatki o Rn powyżej 80kN/m na styku poszerzenia nawierzchni z istniejącą nawierzchnią</t>
  </si>
  <si>
    <t>Ułżoenie przepustów rurowych HDPE o średnicy 50 cm pod zjazdami i skrzyżowaniami</t>
  </si>
  <si>
    <t>Wykonanie ścianek czołowych dla przepustów o średnicy 50 cm pod zjazdami i skrzyżowaniami</t>
  </si>
  <si>
    <t>Ustawienie słupków prowadzących U-1</t>
  </si>
  <si>
    <r>
      <t xml:space="preserve">06.00.00
</t>
    </r>
    <r>
      <rPr>
        <sz val="8"/>
        <rFont val="Times New Roman"/>
        <family val="1"/>
      </rPr>
      <t>45233000-9</t>
    </r>
  </si>
  <si>
    <r>
      <t xml:space="preserve">08.00.00
</t>
    </r>
    <r>
      <rPr>
        <sz val="8"/>
        <rFont val="Times New Roman"/>
        <family val="1"/>
      </rPr>
      <t>45233000-0</t>
    </r>
  </si>
  <si>
    <r>
      <t xml:space="preserve">07.00.00
</t>
    </r>
    <r>
      <rPr>
        <sz val="8"/>
        <rFont val="Times New Roman"/>
        <family val="1"/>
      </rPr>
      <t>45233000-9</t>
    </r>
  </si>
  <si>
    <t xml:space="preserve">ROBOTY WYKOŃCZENIOWE
</t>
  </si>
  <si>
    <t xml:space="preserve">NAWIERZCHNIE
</t>
  </si>
  <si>
    <t xml:space="preserve">PODBUDOWY
</t>
  </si>
  <si>
    <t xml:space="preserve">SST
</t>
  </si>
  <si>
    <t xml:space="preserve">ROBOTY ZIEMNE
</t>
  </si>
  <si>
    <t>SST</t>
  </si>
  <si>
    <t xml:space="preserve">ROBOTY PRZYGOTOWAWCZE
</t>
  </si>
  <si>
    <t xml:space="preserve">STWiORB
</t>
  </si>
  <si>
    <t>odcinek od km 10+750 do km 13+580.88 dł 2830,88 m</t>
  </si>
  <si>
    <t>Wartość kosztorysowa odcinka od km 10+750  do km 13+580,88  bez podatku VAT</t>
  </si>
  <si>
    <t>Wartość kosztorysowa odcinka od km 7+680,00 do km 10+530 bez podatku VAT</t>
  </si>
  <si>
    <t>odcinek od km 7+680,00 do km 10+530,00 dł 2850,00 m</t>
  </si>
  <si>
    <t>Wartość kosztorysowa robót bez podatku VAT</t>
  </si>
  <si>
    <t>Podatek VAT - 23%</t>
  </si>
  <si>
    <t>Ogółem wartość kosztorysowa robót</t>
  </si>
  <si>
    <t>Usunięcie warstwy ziemi urodzajnej (humusu) , grubość warstwy do 15 cm</t>
  </si>
  <si>
    <t xml:space="preserve">Podbudowa z betonu cementowego C 16/20 gr. 22 cm      Pierścień rond: 161,5                                                      Zatoka autobusowa 114,0              </t>
  </si>
  <si>
    <t>Nawierzchnia  z kostki brukowej betonowej, grubość 8·cm, podsypka cementowo-piaskowa 1:4 gr 3.0 cm z wypełnieniem spoin piaskiem,</t>
  </si>
  <si>
    <t>Podbudowa wzmacniająca z kruszywa stabilizowanych mechanicznie 0/63, z dodatkiem min 25% ziaren przekruszonych , grubość warstwy po zagęszczeniu 40 -60·cm
Zatoka autobusowa: 138,6</t>
  </si>
  <si>
    <t>Wzmocnienie podbudowy geowłókniną                             Zatoka autobusowa: 341,8</t>
  </si>
  <si>
    <t>D-04.02.01a</t>
  </si>
  <si>
    <t>D-04.04.02</t>
  </si>
  <si>
    <t>86</t>
  </si>
  <si>
    <t>87</t>
  </si>
  <si>
    <t>88</t>
  </si>
  <si>
    <t>89</t>
  </si>
  <si>
    <t>90</t>
  </si>
  <si>
    <t>Wykonanie warstwy wiążącej z mieszanki mineralno-asfaltowej grysowej, grubość warstwy po zagęszczeniu 8 cm</t>
  </si>
  <si>
    <t>Recykling</t>
  </si>
  <si>
    <t>Wykonanie frezowania nawierzchni asfaltowych na zimno: śr. grubość 13cm</t>
  </si>
  <si>
    <t>05.03.11</t>
  </si>
  <si>
    <t>Wykonanie podbudowy z gruntu stabilizowanego cementem, na miejscu, grubość warstwy 15cm</t>
  </si>
  <si>
    <t>Wykonanie podbudowy z gruntu stabilizowanego cementem, na miejscu, grubość warstwy 25cm</t>
  </si>
  <si>
    <t>Podłoże gruntowe ulepszone, podbudowa z gruntu stabilizowanego cementem</t>
  </si>
  <si>
    <t>Podbudowy z kruszyw naturalnych stabilizowanych cementem, warstwa dolna, po zagęszczeniu 25·cm</t>
  </si>
  <si>
    <t>odcinek od km 0+702,86 do km 1+506,00 dł. 803,14 m</t>
  </si>
  <si>
    <t>Wartość kosztorysowa odcinka od km 0+702,86 do km 1+506,00 bez podatku VAT</t>
  </si>
  <si>
    <t>KOSZTORYS OFERTOWY - po zmianach</t>
  </si>
  <si>
    <t>Formularz 2.2. do SIWZ</t>
  </si>
  <si>
    <r>
      <t xml:space="preserve">Rozebranie, ścianek czołowych przepustów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 xml:space="preserve"> 60</t>
    </r>
  </si>
  <si>
    <r>
      <t xml:space="preserve">Rozebranie ścianek czołowych i ław fundamentowych  z betonu dla przepustów </t>
    </r>
    <r>
      <rPr>
        <sz val="8"/>
        <rFont val="Calibri"/>
        <family val="2"/>
      </rPr>
      <t xml:space="preserve">Ø 40-60 </t>
    </r>
    <r>
      <rPr>
        <sz val="8"/>
        <rFont val="Times New Roman"/>
        <family val="1"/>
      </rPr>
      <t xml:space="preserve">z wywiezieniem materiału z rozbiórki </t>
    </r>
  </si>
  <si>
    <t xml:space="preserve">Rozebranie ścianek czołowych i ław fundamentowych  z betonu dla przepustów ø40-60 cm z wywiezieniem materiału z rozbiórki </t>
  </si>
  <si>
    <t>……………………………………………………………….</t>
  </si>
  <si>
    <t>(podpis i pieczęć upełnomocnionego przedstawiciela Wykonawcy)</t>
  </si>
  <si>
    <t xml:space="preserve">Przebudowa drogi powiatowej nr 3515W Jedlińsk – Bartodzieje – Łukawa – Głowaczów (V Etap)
 gm. Jastrzębia i Jedlińsk </t>
  </si>
  <si>
    <t>Ułożenie przepustów rurowych HDPE o średnicy 40 cm pod zjazdami i skrzyżowaniami</t>
  </si>
  <si>
    <t>Ułożenie przepustów rurowych HDPE o średnicy 60 cm pod koroną drogi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</si>
</sst>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#\.##\.##\.##\."/>
    <numFmt numFmtId="167" formatCode="##\.##\.##\.00\.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#\ ##0.00;;"/>
    <numFmt numFmtId="174" formatCode="[$-415]dddd\,\ d\ mmmm\ yyyy"/>
    <numFmt numFmtId="175" formatCode="#,##0.0"/>
    <numFmt numFmtId="176" formatCode="0.000"/>
  </numFmts>
  <fonts count="63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0"/>
      <name val="Calibri Light"/>
      <family val="1"/>
    </font>
    <font>
      <b/>
      <sz val="8"/>
      <color indexed="10"/>
      <name val="Times New Roman"/>
      <family val="1"/>
    </font>
    <font>
      <b/>
      <sz val="8"/>
      <color indexed="10"/>
      <name val="Calibri Light"/>
      <family val="1"/>
    </font>
    <font>
      <sz val="8"/>
      <color indexed="10"/>
      <name val="Calibri Light"/>
      <family val="1"/>
    </font>
    <font>
      <sz val="8"/>
      <name val="Calibri Light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Calibri Light"/>
      <family val="1"/>
    </font>
    <font>
      <sz val="8"/>
      <color rgb="FFFF0000"/>
      <name val="Calibri Light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 wrapText="1"/>
    </xf>
    <xf numFmtId="2" fontId="31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49" fontId="5" fillId="0" borderId="21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5" fillId="0" borderId="14" xfId="53" applyNumberFormat="1" applyFont="1" applyBorder="1" applyAlignment="1">
      <alignment horizontal="center" vertical="center"/>
      <protection/>
    </xf>
    <xf numFmtId="0" fontId="5" fillId="0" borderId="28" xfId="53" applyFont="1" applyBorder="1" applyAlignment="1">
      <alignment vertical="center" wrapText="1"/>
      <protection/>
    </xf>
    <xf numFmtId="0" fontId="5" fillId="0" borderId="28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 wrapText="1"/>
      <protection/>
    </xf>
    <xf numFmtId="166" fontId="2" fillId="0" borderId="18" xfId="53" applyNumberFormat="1" applyFont="1" applyBorder="1" applyAlignment="1">
      <alignment horizontal="center" vertical="center"/>
      <protection/>
    </xf>
    <xf numFmtId="0" fontId="2" fillId="0" borderId="19" xfId="53" applyFont="1" applyBorder="1" applyAlignment="1">
      <alignment vertical="center" wrapText="1"/>
      <protection/>
    </xf>
    <xf numFmtId="0" fontId="2" fillId="0" borderId="19" xfId="53" applyFont="1" applyBorder="1" applyAlignment="1">
      <alignment horizontal="center" vertical="center"/>
      <protection/>
    </xf>
    <xf numFmtId="2" fontId="2" fillId="33" borderId="19" xfId="53" applyNumberFormat="1" applyFont="1" applyFill="1" applyBorder="1" applyAlignment="1">
      <alignment horizontal="center" vertical="center"/>
      <protection/>
    </xf>
    <xf numFmtId="4" fontId="2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6" fontId="5" fillId="0" borderId="28" xfId="53" applyNumberFormat="1" applyFont="1" applyBorder="1" applyAlignment="1" quotePrefix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166" fontId="2" fillId="0" borderId="29" xfId="53" applyNumberFormat="1" applyFont="1" applyBorder="1" applyAlignment="1" quotePrefix="1">
      <alignment horizontal="center" vertical="center"/>
      <protection/>
    </xf>
    <xf numFmtId="0" fontId="2" fillId="0" borderId="29" xfId="53" applyFont="1" applyBorder="1" applyAlignment="1">
      <alignment vertical="center" wrapText="1"/>
      <protection/>
    </xf>
    <xf numFmtId="0" fontId="2" fillId="0" borderId="29" xfId="53" applyFont="1" applyBorder="1" applyAlignment="1">
      <alignment horizontal="center" vertical="center"/>
      <protection/>
    </xf>
    <xf numFmtId="0" fontId="2" fillId="33" borderId="29" xfId="53" applyFont="1" applyFill="1" applyBorder="1" applyAlignment="1">
      <alignment horizontal="center" vertical="center"/>
      <protection/>
    </xf>
    <xf numFmtId="4" fontId="2" fillId="0" borderId="29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 vertical="center"/>
    </xf>
    <xf numFmtId="166" fontId="5" fillId="0" borderId="10" xfId="53" applyNumberFormat="1" applyFont="1" applyBorder="1" applyAlignment="1">
      <alignment horizontal="center" vertical="center"/>
      <protection/>
    </xf>
    <xf numFmtId="0" fontId="5" fillId="0" borderId="31" xfId="53" applyFont="1" applyBorder="1" applyAlignment="1">
      <alignment vertical="center" wrapText="1"/>
      <protection/>
    </xf>
    <xf numFmtId="0" fontId="5" fillId="0" borderId="30" xfId="53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8" xfId="53" applyFont="1" applyBorder="1" applyAlignment="1">
      <alignment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29" xfId="53" applyFont="1" applyBorder="1" applyAlignment="1" quotePrefix="1">
      <alignment horizontal="center" vertical="center"/>
      <protection/>
    </xf>
    <xf numFmtId="2" fontId="2" fillId="33" borderId="29" xfId="53" applyNumberFormat="1" applyFont="1" applyFill="1" applyBorder="1" applyAlignment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9" xfId="53" applyFont="1" applyBorder="1" applyAlignment="1" quotePrefix="1">
      <alignment horizontal="left" vertical="center" wrapText="1"/>
      <protection/>
    </xf>
    <xf numFmtId="4" fontId="2" fillId="0" borderId="32" xfId="0" applyNumberFormat="1" applyFon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166" fontId="5" fillId="0" borderId="29" xfId="53" applyNumberFormat="1" applyFont="1" applyBorder="1" applyAlignment="1" quotePrefix="1">
      <alignment horizontal="center" vertical="center"/>
      <protection/>
    </xf>
    <xf numFmtId="4" fontId="5" fillId="0" borderId="28" xfId="53" applyNumberFormat="1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vertical="center" wrapText="1"/>
      <protection/>
    </xf>
    <xf numFmtId="0" fontId="2" fillId="0" borderId="18" xfId="54" applyFont="1" applyBorder="1" applyAlignment="1">
      <alignment horizontal="center" vertical="top"/>
      <protection/>
    </xf>
    <xf numFmtId="0" fontId="2" fillId="33" borderId="18" xfId="52" applyFont="1" applyFill="1" applyBorder="1" applyAlignment="1">
      <alignment horizontal="center" vertical="center"/>
      <protection/>
    </xf>
    <xf numFmtId="0" fontId="5" fillId="0" borderId="33" xfId="53" applyFont="1" applyBorder="1" applyAlignment="1">
      <alignment vertical="center" wrapText="1"/>
      <protection/>
    </xf>
    <xf numFmtId="0" fontId="5" fillId="0" borderId="23" xfId="53" applyFont="1" applyBorder="1" applyAlignment="1">
      <alignment horizontal="center" vertical="center"/>
      <protection/>
    </xf>
    <xf numFmtId="0" fontId="2" fillId="33" borderId="18" xfId="53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 wrapText="1"/>
    </xf>
    <xf numFmtId="166" fontId="5" fillId="0" borderId="18" xfId="53" applyNumberFormat="1" applyFont="1" applyBorder="1" applyAlignment="1">
      <alignment horizontal="center" vertical="center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8" xfId="53" applyFont="1" applyBorder="1" applyAlignment="1">
      <alignment vertical="center" wrapText="1"/>
      <protection/>
    </xf>
    <xf numFmtId="0" fontId="2" fillId="33" borderId="28" xfId="53" applyFont="1" applyFill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vertical="center" wrapText="1"/>
      <protection/>
    </xf>
    <xf numFmtId="0" fontId="5" fillId="0" borderId="36" xfId="53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left" vertical="center" wrapText="1"/>
      <protection/>
    </xf>
    <xf numFmtId="0" fontId="2" fillId="0" borderId="18" xfId="55" applyFont="1" applyBorder="1" applyAlignment="1">
      <alignment horizontal="center" vertical="center"/>
      <protection/>
    </xf>
    <xf numFmtId="167" fontId="5" fillId="0" borderId="10" xfId="55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4" fontId="56" fillId="0" borderId="0" xfId="0" applyNumberFormat="1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167" fontId="2" fillId="0" borderId="18" xfId="55" applyNumberFormat="1" applyFont="1" applyBorder="1" applyAlignment="1">
      <alignment horizontal="center" vertical="center"/>
      <protection/>
    </xf>
    <xf numFmtId="4" fontId="2" fillId="0" borderId="37" xfId="55" applyNumberFormat="1" applyFont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 wrapText="1"/>
      <protection/>
    </xf>
    <xf numFmtId="167" fontId="5" fillId="0" borderId="28" xfId="55" applyNumberFormat="1" applyFont="1" applyBorder="1" applyAlignment="1">
      <alignment horizontal="center" vertical="center"/>
      <protection/>
    </xf>
    <xf numFmtId="0" fontId="5" fillId="0" borderId="22" xfId="53" applyFont="1" applyBorder="1" applyAlignment="1">
      <alignment vertical="center" wrapText="1"/>
      <protection/>
    </xf>
    <xf numFmtId="167" fontId="2" fillId="0" borderId="29" xfId="55" applyNumberFormat="1" applyFont="1" applyBorder="1" applyAlignment="1" quotePrefix="1">
      <alignment horizontal="center" vertical="center"/>
      <protection/>
    </xf>
    <xf numFmtId="0" fontId="2" fillId="0" borderId="29" xfId="55" applyFont="1" applyBorder="1" applyAlignment="1" quotePrefix="1">
      <alignment horizontal="left" vertical="center" wrapText="1"/>
      <protection/>
    </xf>
    <xf numFmtId="0" fontId="2" fillId="0" borderId="29" xfId="55" applyFont="1" applyBorder="1" applyAlignment="1">
      <alignment horizontal="center" vertical="center"/>
      <protection/>
    </xf>
    <xf numFmtId="4" fontId="2" fillId="0" borderId="29" xfId="55" applyNumberFormat="1" applyFont="1" applyBorder="1" applyAlignment="1">
      <alignment horizontal="center" vertical="center"/>
      <protection/>
    </xf>
    <xf numFmtId="4" fontId="2" fillId="0" borderId="28" xfId="55" applyNumberFormat="1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center" vertical="center" wrapText="1"/>
      <protection/>
    </xf>
    <xf numFmtId="167" fontId="5" fillId="0" borderId="29" xfId="55" applyNumberFormat="1" applyFont="1" applyBorder="1" applyAlignment="1" quotePrefix="1">
      <alignment horizontal="center" vertical="center"/>
      <protection/>
    </xf>
    <xf numFmtId="0" fontId="2" fillId="0" borderId="29" xfId="55" applyFont="1" applyBorder="1" applyAlignment="1">
      <alignment horizontal="left" vertical="center" wrapText="1"/>
      <protection/>
    </xf>
    <xf numFmtId="0" fontId="2" fillId="0" borderId="29" xfId="55" applyFont="1" applyBorder="1" applyAlignment="1" quotePrefix="1">
      <alignment horizontal="center" vertical="center"/>
      <protection/>
    </xf>
    <xf numFmtId="0" fontId="5" fillId="0" borderId="28" xfId="55" applyFont="1" applyBorder="1" applyAlignment="1" quotePrefix="1">
      <alignment horizontal="center" vertical="center"/>
      <protection/>
    </xf>
    <xf numFmtId="0" fontId="5" fillId="0" borderId="28" xfId="53" applyFont="1" applyBorder="1" applyAlignment="1">
      <alignment horizontal="left" vertical="center" wrapText="1"/>
      <protection/>
    </xf>
    <xf numFmtId="0" fontId="2" fillId="33" borderId="32" xfId="53" applyFont="1" applyFill="1" applyBorder="1" applyAlignment="1">
      <alignment horizontal="center" vertical="center"/>
      <protection/>
    </xf>
    <xf numFmtId="4" fontId="2" fillId="0" borderId="38" xfId="0" applyNumberFormat="1" applyFont="1" applyBorder="1" applyAlignment="1">
      <alignment horizontal="center" vertical="center"/>
    </xf>
    <xf numFmtId="0" fontId="2" fillId="0" borderId="28" xfId="55" applyFont="1" applyBorder="1" applyAlignment="1">
      <alignment horizontal="center" vertical="center"/>
      <protection/>
    </xf>
    <xf numFmtId="0" fontId="2" fillId="0" borderId="38" xfId="55" applyFont="1" applyBorder="1" applyAlignment="1">
      <alignment horizontal="left" vertical="center" wrapText="1"/>
      <protection/>
    </xf>
    <xf numFmtId="0" fontId="5" fillId="0" borderId="29" xfId="55" applyFont="1" applyBorder="1" applyAlignment="1">
      <alignment horizontal="center" vertical="center" wrapText="1"/>
      <protection/>
    </xf>
    <xf numFmtId="167" fontId="5" fillId="0" borderId="29" xfId="55" applyNumberFormat="1" applyFont="1" applyBorder="1" applyAlignment="1">
      <alignment horizontal="center" vertical="center"/>
      <protection/>
    </xf>
    <xf numFmtId="0" fontId="5" fillId="0" borderId="30" xfId="53" applyFont="1" applyBorder="1" applyAlignment="1">
      <alignment vertical="center" wrapText="1"/>
      <protection/>
    </xf>
    <xf numFmtId="0" fontId="2" fillId="0" borderId="28" xfId="55" applyFont="1" applyBorder="1" applyAlignment="1">
      <alignment horizontal="left" vertical="center"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6" xfId="55" applyFont="1" applyBorder="1" applyAlignment="1" quotePrefix="1">
      <alignment horizontal="center" vertical="center" wrapText="1"/>
      <protection/>
    </xf>
    <xf numFmtId="0" fontId="5" fillId="0" borderId="39" xfId="53" applyFont="1" applyBorder="1" applyAlignment="1">
      <alignment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40" xfId="55" applyFont="1" applyBorder="1" applyAlignment="1">
      <alignment horizontal="left" vertical="center" wrapText="1"/>
      <protection/>
    </xf>
    <xf numFmtId="0" fontId="2" fillId="0" borderId="40" xfId="55" applyFont="1" applyBorder="1" applyAlignment="1">
      <alignment horizontal="center" vertical="center"/>
      <protection/>
    </xf>
    <xf numFmtId="0" fontId="2" fillId="33" borderId="40" xfId="53" applyFont="1" applyFill="1" applyBorder="1" applyAlignment="1">
      <alignment horizontal="center" vertical="center"/>
      <protection/>
    </xf>
    <xf numFmtId="167" fontId="2" fillId="0" borderId="29" xfId="55" applyNumberFormat="1" applyFont="1" applyBorder="1" applyAlignment="1">
      <alignment horizontal="center" vertical="center"/>
      <protection/>
    </xf>
    <xf numFmtId="172" fontId="2" fillId="33" borderId="29" xfId="53" applyNumberFormat="1" applyFont="1" applyFill="1" applyBorder="1" applyAlignment="1">
      <alignment horizontal="center" vertical="center"/>
      <protection/>
    </xf>
    <xf numFmtId="0" fontId="2" fillId="0" borderId="29" xfId="53" applyFont="1" applyBorder="1" applyAlignment="1">
      <alignment horizontal="left" vertical="center" wrapText="1"/>
      <protection/>
    </xf>
    <xf numFmtId="0" fontId="5" fillId="0" borderId="28" xfId="55" applyFont="1" applyBorder="1" applyAlignment="1" quotePrefix="1">
      <alignment horizontal="center" vertical="center" wrapText="1"/>
      <protection/>
    </xf>
    <xf numFmtId="0" fontId="5" fillId="0" borderId="30" xfId="53" applyFont="1" applyBorder="1" applyAlignment="1">
      <alignment horizontal="center" vertical="top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vertical="center" wrapText="1"/>
      <protection/>
    </xf>
    <xf numFmtId="0" fontId="2" fillId="0" borderId="28" xfId="51" applyFont="1" applyBorder="1" applyAlignment="1">
      <alignment horizontal="center" vertical="center"/>
      <protection/>
    </xf>
    <xf numFmtId="167" fontId="5" fillId="0" borderId="28" xfId="55" applyNumberFormat="1" applyFont="1" applyBorder="1" applyAlignment="1" quotePrefix="1">
      <alignment horizontal="center" vertical="center"/>
      <protection/>
    </xf>
    <xf numFmtId="0" fontId="5" fillId="0" borderId="23" xfId="53" applyFont="1" applyBorder="1" applyAlignment="1">
      <alignment horizontal="center" vertical="top"/>
      <protection/>
    </xf>
    <xf numFmtId="0" fontId="2" fillId="0" borderId="29" xfId="0" applyFont="1" applyBorder="1" applyAlignment="1">
      <alignment vertical="center" wrapText="1"/>
    </xf>
    <xf numFmtId="4" fontId="57" fillId="0" borderId="29" xfId="0" applyNumberFormat="1" applyFont="1" applyBorder="1" applyAlignment="1">
      <alignment horizontal="center" vertical="center"/>
    </xf>
    <xf numFmtId="0" fontId="2" fillId="0" borderId="29" xfId="55" applyFont="1" applyBorder="1" applyAlignment="1">
      <alignment horizontal="center" vertical="center" wrapText="1"/>
      <protection/>
    </xf>
    <xf numFmtId="4" fontId="57" fillId="0" borderId="29" xfId="55" applyNumberFormat="1" applyFont="1" applyBorder="1" applyAlignment="1">
      <alignment horizontal="center" vertical="center"/>
      <protection/>
    </xf>
    <xf numFmtId="167" fontId="2" fillId="0" borderId="28" xfId="55" applyNumberFormat="1" applyFont="1" applyBorder="1" applyAlignment="1" quotePrefix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vertical="center"/>
    </xf>
    <xf numFmtId="167" fontId="2" fillId="0" borderId="23" xfId="55" applyNumberFormat="1" applyFont="1" applyBorder="1" applyAlignment="1" quotePrefix="1">
      <alignment horizontal="center" vertical="center"/>
      <protection/>
    </xf>
    <xf numFmtId="0" fontId="2" fillId="0" borderId="23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center" vertical="center"/>
      <protection/>
    </xf>
    <xf numFmtId="4" fontId="55" fillId="0" borderId="23" xfId="55" applyNumberFormat="1" applyFont="1" applyBorder="1" applyAlignment="1">
      <alignment horizontal="center" vertical="center"/>
      <protection/>
    </xf>
    <xf numFmtId="4" fontId="2" fillId="0" borderId="24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166" fontId="5" fillId="0" borderId="10" xfId="53" applyNumberFormat="1" applyFont="1" applyBorder="1" applyAlignment="1">
      <alignment horizontal="center" vertical="center" wrapText="1"/>
      <protection/>
    </xf>
    <xf numFmtId="166" fontId="2" fillId="0" borderId="11" xfId="53" applyNumberFormat="1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2" fontId="2" fillId="0" borderId="28" xfId="0" applyNumberFormat="1" applyFont="1" applyBorder="1" applyAlignment="1">
      <alignment horizontal="center" vertical="center"/>
    </xf>
    <xf numFmtId="166" fontId="5" fillId="0" borderId="28" xfId="53" applyNumberFormat="1" applyFont="1" applyBorder="1" applyAlignment="1" quotePrefix="1">
      <alignment horizontal="center" vertical="center" wrapText="1"/>
      <protection/>
    </xf>
    <xf numFmtId="0" fontId="5" fillId="0" borderId="3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166" fontId="2" fillId="0" borderId="29" xfId="53" applyNumberFormat="1" applyFont="1" applyBorder="1" applyAlignment="1" quotePrefix="1">
      <alignment horizontal="center" vertical="center" wrapText="1"/>
      <protection/>
    </xf>
    <xf numFmtId="0" fontId="2" fillId="0" borderId="29" xfId="53" applyFont="1" applyBorder="1" applyAlignment="1">
      <alignment vertical="top" wrapText="1"/>
      <protection/>
    </xf>
    <xf numFmtId="2" fontId="2" fillId="0" borderId="29" xfId="0" applyNumberFormat="1" applyFont="1" applyBorder="1" applyAlignment="1">
      <alignment horizontal="center" vertical="center"/>
    </xf>
    <xf numFmtId="166" fontId="2" fillId="0" borderId="18" xfId="53" applyNumberFormat="1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172" fontId="2" fillId="33" borderId="41" xfId="53" applyNumberFormat="1" applyFont="1" applyFill="1" applyBorder="1" applyAlignment="1">
      <alignment horizontal="center" vertical="center"/>
      <protection/>
    </xf>
    <xf numFmtId="0" fontId="2" fillId="0" borderId="29" xfId="53" applyFont="1" applyBorder="1" applyAlignment="1" quotePrefix="1">
      <alignment horizontal="center" vertical="center" wrapText="1"/>
      <protection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4" fontId="2" fillId="33" borderId="29" xfId="0" applyNumberFormat="1" applyFont="1" applyFill="1" applyBorder="1" applyAlignment="1">
      <alignment horizontal="center" vertical="center"/>
    </xf>
    <xf numFmtId="166" fontId="2" fillId="0" borderId="28" xfId="53" applyNumberFormat="1" applyFont="1" applyBorder="1" applyAlignment="1" quotePrefix="1">
      <alignment horizontal="center" vertical="center" wrapText="1"/>
      <protection/>
    </xf>
    <xf numFmtId="0" fontId="5" fillId="0" borderId="23" xfId="0" applyFont="1" applyBorder="1" applyAlignment="1">
      <alignment horizontal="left" vertical="center" wrapText="1"/>
    </xf>
    <xf numFmtId="2" fontId="2" fillId="0" borderId="28" xfId="55" applyNumberFormat="1" applyFont="1" applyBorder="1" applyAlignment="1">
      <alignment horizontal="center" vertical="center"/>
      <protection/>
    </xf>
    <xf numFmtId="167" fontId="5" fillId="0" borderId="28" xfId="55" applyNumberFormat="1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167" fontId="2" fillId="0" borderId="29" xfId="55" applyNumberFormat="1" applyFont="1" applyBorder="1" applyAlignment="1" quotePrefix="1">
      <alignment horizontal="center" vertical="center" wrapText="1"/>
      <protection/>
    </xf>
    <xf numFmtId="0" fontId="2" fillId="0" borderId="29" xfId="55" applyFont="1" applyBorder="1" applyAlignment="1" quotePrefix="1">
      <alignment horizontal="left" vertical="top" wrapText="1"/>
      <protection/>
    </xf>
    <xf numFmtId="0" fontId="5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55" applyFont="1" applyBorder="1" applyAlignment="1" quotePrefix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167" fontId="5" fillId="0" borderId="10" xfId="55" applyNumberFormat="1" applyFont="1" applyBorder="1" applyAlignment="1">
      <alignment horizontal="center" vertical="center" wrapText="1"/>
      <protection/>
    </xf>
    <xf numFmtId="0" fontId="5" fillId="0" borderId="42" xfId="53" applyFont="1" applyBorder="1" applyAlignment="1">
      <alignment horizontal="left" vertical="top" wrapText="1"/>
      <protection/>
    </xf>
    <xf numFmtId="0" fontId="5" fillId="0" borderId="43" xfId="53" applyFont="1" applyBorder="1" applyAlignment="1">
      <alignment horizontal="left" vertical="top" wrapText="1"/>
      <protection/>
    </xf>
    <xf numFmtId="0" fontId="5" fillId="0" borderId="44" xfId="53" applyFont="1" applyBorder="1" applyAlignment="1">
      <alignment horizontal="center" vertical="top" wrapText="1"/>
      <protection/>
    </xf>
    <xf numFmtId="172" fontId="2" fillId="33" borderId="32" xfId="53" applyNumberFormat="1" applyFont="1" applyFill="1" applyBorder="1" applyAlignment="1">
      <alignment horizontal="center" vertical="center"/>
      <protection/>
    </xf>
    <xf numFmtId="167" fontId="2" fillId="0" borderId="29" xfId="55" applyNumberFormat="1" applyFont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left" vertical="top" wrapText="1"/>
      <protection/>
    </xf>
    <xf numFmtId="0" fontId="2" fillId="0" borderId="29" xfId="53" applyFont="1" applyBorder="1" applyAlignment="1">
      <alignment horizontal="left" vertical="top" wrapText="1"/>
      <protection/>
    </xf>
    <xf numFmtId="0" fontId="2" fillId="0" borderId="28" xfId="55" applyFont="1" applyBorder="1" applyAlignment="1" quotePrefix="1">
      <alignment horizontal="center" vertical="center" wrapText="1"/>
      <protection/>
    </xf>
    <xf numFmtId="166" fontId="2" fillId="0" borderId="45" xfId="53" applyNumberFormat="1" applyFont="1" applyBorder="1" applyAlignment="1">
      <alignment horizontal="center" vertical="center" wrapText="1"/>
      <protection/>
    </xf>
    <xf numFmtId="4" fontId="2" fillId="33" borderId="29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/>
    </xf>
    <xf numFmtId="4" fontId="2" fillId="33" borderId="29" xfId="55" applyNumberFormat="1" applyFont="1" applyFill="1" applyBorder="1" applyAlignment="1">
      <alignment horizontal="center" vertical="center"/>
      <protection/>
    </xf>
    <xf numFmtId="0" fontId="2" fillId="0" borderId="32" xfId="55" applyFont="1" applyBorder="1" applyAlignment="1">
      <alignment horizontal="center" vertical="center" wrapText="1"/>
      <protection/>
    </xf>
    <xf numFmtId="2" fontId="5" fillId="0" borderId="46" xfId="0" applyNumberFormat="1" applyFont="1" applyBorder="1" applyAlignment="1">
      <alignment vertical="center"/>
    </xf>
    <xf numFmtId="2" fontId="5" fillId="0" borderId="47" xfId="0" applyNumberFormat="1" applyFont="1" applyBorder="1" applyAlignment="1">
      <alignment vertical="center"/>
    </xf>
    <xf numFmtId="2" fontId="5" fillId="0" borderId="47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2" fontId="35" fillId="0" borderId="0" xfId="0" applyNumberFormat="1" applyFont="1" applyAlignment="1">
      <alignment horizontal="center" vertical="center"/>
    </xf>
    <xf numFmtId="0" fontId="2" fillId="0" borderId="28" xfId="55" applyFont="1" applyBorder="1" applyAlignment="1" quotePrefix="1">
      <alignment horizontal="left" vertical="top" wrapText="1"/>
      <protection/>
    </xf>
    <xf numFmtId="2" fontId="2" fillId="33" borderId="28" xfId="0" applyNumberFormat="1" applyFont="1" applyFill="1" applyBorder="1" applyAlignment="1">
      <alignment horizontal="center" vertical="center"/>
    </xf>
    <xf numFmtId="172" fontId="2" fillId="33" borderId="49" xfId="53" applyNumberFormat="1" applyFont="1" applyFill="1" applyBorder="1" applyAlignment="1">
      <alignment horizontal="center" vertical="center"/>
      <protection/>
    </xf>
    <xf numFmtId="0" fontId="2" fillId="0" borderId="39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0" fontId="2" fillId="33" borderId="49" xfId="53" applyFont="1" applyFill="1" applyBorder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/>
    </xf>
    <xf numFmtId="4" fontId="2" fillId="33" borderId="28" xfId="55" applyNumberFormat="1" applyFont="1" applyFill="1" applyBorder="1" applyAlignment="1">
      <alignment horizontal="center" vertical="center"/>
      <protection/>
    </xf>
    <xf numFmtId="4" fontId="2" fillId="33" borderId="38" xfId="55" applyNumberFormat="1" applyFont="1" applyFill="1" applyBorder="1" applyAlignment="1">
      <alignment horizontal="center" vertical="center"/>
      <protection/>
    </xf>
    <xf numFmtId="2" fontId="2" fillId="33" borderId="28" xfId="55" applyNumberFormat="1" applyFont="1" applyFill="1" applyBorder="1" applyAlignment="1">
      <alignment horizontal="center" vertical="center"/>
      <protection/>
    </xf>
    <xf numFmtId="2" fontId="2" fillId="33" borderId="29" xfId="55" applyNumberFormat="1" applyFont="1" applyFill="1" applyBorder="1" applyAlignment="1">
      <alignment horizontal="center"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50" xfId="0" applyNumberFormat="1" applyFont="1" applyFill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51" xfId="0" applyFont="1" applyBorder="1" applyAlignment="1">
      <alignment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4" fontId="60" fillId="33" borderId="51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2" fillId="0" borderId="29" xfId="55" applyFont="1" applyFill="1" applyBorder="1" applyAlignment="1">
      <alignment horizontal="left" vertical="center" wrapText="1"/>
      <protection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55" applyFont="1" applyFill="1" applyBorder="1" applyAlignment="1" quotePrefix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2" fontId="2" fillId="0" borderId="28" xfId="0" applyNumberFormat="1" applyFont="1" applyFill="1" applyBorder="1" applyAlignment="1">
      <alignment horizontal="center" vertical="center"/>
    </xf>
    <xf numFmtId="0" fontId="57" fillId="0" borderId="32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166" fontId="2" fillId="0" borderId="18" xfId="53" applyNumberFormat="1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vertical="center" wrapText="1"/>
      <protection/>
    </xf>
    <xf numFmtId="0" fontId="2" fillId="0" borderId="18" xfId="53" applyFont="1" applyFill="1" applyBorder="1" applyAlignment="1">
      <alignment horizontal="center" vertical="center"/>
      <protection/>
    </xf>
    <xf numFmtId="172" fontId="2" fillId="0" borderId="18" xfId="53" applyNumberFormat="1" applyFont="1" applyFill="1" applyBorder="1" applyAlignment="1">
      <alignment horizontal="center" vertical="center"/>
      <protection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166" fontId="2" fillId="0" borderId="28" xfId="53" applyNumberFormat="1" applyFont="1" applyFill="1" applyBorder="1" applyAlignment="1">
      <alignment horizontal="center" vertical="center"/>
      <protection/>
    </xf>
    <xf numFmtId="0" fontId="2" fillId="0" borderId="28" xfId="53" applyFont="1" applyFill="1" applyBorder="1" applyAlignment="1">
      <alignment vertical="center" wrapText="1"/>
      <protection/>
    </xf>
    <xf numFmtId="0" fontId="2" fillId="0" borderId="28" xfId="5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55" applyFont="1" applyFill="1" applyBorder="1" applyAlignment="1">
      <alignment horizontal="center" vertical="center"/>
      <protection/>
    </xf>
    <xf numFmtId="0" fontId="57" fillId="0" borderId="11" xfId="53" applyFont="1" applyFill="1" applyBorder="1" applyAlignment="1">
      <alignment horizontal="center" vertical="center"/>
      <protection/>
    </xf>
    <xf numFmtId="4" fontId="2" fillId="0" borderId="28" xfId="55" applyNumberFormat="1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7" fontId="2" fillId="0" borderId="18" xfId="55" applyNumberFormat="1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left" vertical="center" wrapText="1"/>
      <protection/>
    </xf>
    <xf numFmtId="0" fontId="57" fillId="0" borderId="18" xfId="53" applyFont="1" applyFill="1" applyBorder="1" applyAlignment="1">
      <alignment horizontal="center" vertical="center"/>
      <protection/>
    </xf>
    <xf numFmtId="4" fontId="2" fillId="0" borderId="37" xfId="55" applyNumberFormat="1" applyFont="1" applyFill="1" applyBorder="1" applyAlignment="1">
      <alignment horizontal="center" vertical="center"/>
      <protection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1" xfId="55" applyNumberFormat="1" applyFont="1" applyFill="1" applyBorder="1" applyAlignment="1">
      <alignment horizontal="center" vertical="center"/>
      <protection/>
    </xf>
    <xf numFmtId="0" fontId="5" fillId="0" borderId="28" xfId="55" applyFont="1" applyFill="1" applyBorder="1" applyAlignment="1">
      <alignment horizontal="center" vertical="center" wrapText="1"/>
      <protection/>
    </xf>
    <xf numFmtId="167" fontId="5" fillId="0" borderId="28" xfId="55" applyNumberFormat="1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vertical="center" wrapText="1"/>
      <protection/>
    </xf>
    <xf numFmtId="0" fontId="5" fillId="0" borderId="23" xfId="53" applyFont="1" applyFill="1" applyBorder="1" applyAlignment="1">
      <alignment horizontal="center" vertical="center"/>
      <protection/>
    </xf>
    <xf numFmtId="167" fontId="2" fillId="0" borderId="29" xfId="55" applyNumberFormat="1" applyFont="1" applyFill="1" applyBorder="1" applyAlignment="1" quotePrefix="1">
      <alignment horizontal="center" vertical="center"/>
      <protection/>
    </xf>
    <xf numFmtId="0" fontId="2" fillId="0" borderId="29" xfId="55" applyFont="1" applyFill="1" applyBorder="1" applyAlignment="1" quotePrefix="1">
      <alignment horizontal="left" vertical="center" wrapText="1"/>
      <protection/>
    </xf>
    <xf numFmtId="0" fontId="2" fillId="0" borderId="29" xfId="55" applyFont="1" applyFill="1" applyBorder="1" applyAlignment="1">
      <alignment horizontal="center" vertical="center"/>
      <protection/>
    </xf>
    <xf numFmtId="172" fontId="57" fillId="0" borderId="29" xfId="53" applyNumberFormat="1" applyFont="1" applyFill="1" applyBorder="1" applyAlignment="1">
      <alignment horizontal="center" vertical="center"/>
      <protection/>
    </xf>
    <xf numFmtId="4" fontId="2" fillId="0" borderId="29" xfId="55" applyNumberFormat="1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 quotePrefix="1">
      <alignment horizontal="center" vertical="center"/>
      <protection/>
    </xf>
    <xf numFmtId="0" fontId="57" fillId="0" borderId="29" xfId="53" applyFont="1" applyFill="1" applyBorder="1" applyAlignment="1">
      <alignment horizontal="center" vertical="center"/>
      <protection/>
    </xf>
    <xf numFmtId="4" fontId="2" fillId="0" borderId="28" xfId="55" applyNumberFormat="1" applyFont="1" applyFill="1" applyBorder="1" applyAlignment="1">
      <alignment horizontal="center" vertical="center"/>
      <protection/>
    </xf>
    <xf numFmtId="2" fontId="57" fillId="0" borderId="29" xfId="53" applyNumberFormat="1" applyFont="1" applyFill="1" applyBorder="1" applyAlignment="1">
      <alignment horizontal="center" vertical="center"/>
      <protection/>
    </xf>
    <xf numFmtId="4" fontId="2" fillId="0" borderId="38" xfId="0" applyNumberFormat="1" applyFont="1" applyFill="1" applyBorder="1" applyAlignment="1">
      <alignment horizontal="center" vertical="center"/>
    </xf>
    <xf numFmtId="0" fontId="5" fillId="0" borderId="28" xfId="55" applyFont="1" applyFill="1" applyBorder="1" applyAlignment="1" quotePrefix="1">
      <alignment horizontal="center" vertical="center" wrapText="1"/>
      <protection/>
    </xf>
    <xf numFmtId="0" fontId="5" fillId="0" borderId="22" xfId="53" applyFont="1" applyFill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left" vertical="center" wrapText="1"/>
      <protection/>
    </xf>
    <xf numFmtId="0" fontId="57" fillId="0" borderId="23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172" fontId="57" fillId="0" borderId="32" xfId="53" applyNumberFormat="1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167" fontId="2" fillId="0" borderId="28" xfId="55" applyNumberFormat="1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left" vertical="center" wrapText="1"/>
      <protection/>
    </xf>
    <xf numFmtId="0" fontId="2" fillId="0" borderId="28" xfId="55" applyFont="1" applyFill="1" applyBorder="1" applyAlignment="1">
      <alignment horizontal="center" vertical="center"/>
      <protection/>
    </xf>
    <xf numFmtId="172" fontId="57" fillId="0" borderId="28" xfId="53" applyNumberFormat="1" applyFont="1" applyFill="1" applyBorder="1" applyAlignment="1">
      <alignment horizontal="center" vertical="center"/>
      <protection/>
    </xf>
    <xf numFmtId="0" fontId="2" fillId="23" borderId="0" xfId="0" applyFont="1" applyFill="1" applyAlignment="1">
      <alignment horizontal="center" vertical="center" wrapText="1"/>
    </xf>
    <xf numFmtId="4" fontId="2" fillId="23" borderId="0" xfId="0" applyNumberFormat="1" applyFont="1" applyFill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3" fontId="5" fillId="23" borderId="12" xfId="0" applyNumberFormat="1" applyFont="1" applyFill="1" applyBorder="1" applyAlignment="1">
      <alignment horizontal="center" vertical="center" wrapText="1"/>
    </xf>
    <xf numFmtId="3" fontId="5" fillId="23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6" fontId="2" fillId="0" borderId="18" xfId="53" applyNumberFormat="1" applyFont="1" applyFill="1" applyBorder="1" applyAlignment="1">
      <alignment horizontal="center" vertical="center" wrapText="1"/>
      <protection/>
    </xf>
    <xf numFmtId="2" fontId="2" fillId="0" borderId="3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66" fontId="5" fillId="0" borderId="18" xfId="53" applyNumberFormat="1" applyFont="1" applyFill="1" applyBorder="1" applyAlignment="1">
      <alignment horizontal="center" vertical="center" wrapText="1"/>
      <protection/>
    </xf>
    <xf numFmtId="166" fontId="2" fillId="0" borderId="28" xfId="53" applyNumberFormat="1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172" fontId="2" fillId="0" borderId="28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/>
    </xf>
    <xf numFmtId="0" fontId="2" fillId="0" borderId="18" xfId="55" applyFont="1" applyFill="1" applyBorder="1" applyAlignment="1">
      <alignment horizontal="center" vertical="center" wrapText="1"/>
      <protection/>
    </xf>
    <xf numFmtId="172" fontId="57" fillId="0" borderId="11" xfId="53" applyNumberFormat="1" applyFont="1" applyFill="1" applyBorder="1" applyAlignment="1">
      <alignment horizontal="center" vertical="center"/>
      <protection/>
    </xf>
    <xf numFmtId="2" fontId="2" fillId="0" borderId="28" xfId="55" applyNumberFormat="1" applyFont="1" applyFill="1" applyBorder="1" applyAlignment="1">
      <alignment horizontal="center" vertical="center"/>
      <protection/>
    </xf>
    <xf numFmtId="167" fontId="2" fillId="0" borderId="18" xfId="55" applyNumberFormat="1" applyFont="1" applyFill="1" applyBorder="1" applyAlignment="1">
      <alignment horizontal="center" vertical="center" wrapText="1"/>
      <protection/>
    </xf>
    <xf numFmtId="2" fontId="2" fillId="0" borderId="29" xfId="55" applyNumberFormat="1" applyFont="1" applyFill="1" applyBorder="1" applyAlignment="1" applyProtection="1">
      <alignment horizontal="center" vertical="center"/>
      <protection locked="0"/>
    </xf>
    <xf numFmtId="2" fontId="2" fillId="0" borderId="29" xfId="55" applyNumberFormat="1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 quotePrefix="1">
      <alignment horizontal="left" vertical="center" wrapText="1"/>
      <protection/>
    </xf>
    <xf numFmtId="0" fontId="2" fillId="0" borderId="32" xfId="53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8" xfId="55" applyFont="1" applyFill="1" applyBorder="1" applyAlignment="1">
      <alignment horizontal="left" vertical="top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62" fillId="0" borderId="48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38" xfId="53" applyNumberFormat="1" applyFont="1" applyBorder="1" applyAlignment="1">
      <alignment horizontal="center" vertical="center"/>
      <protection/>
    </xf>
    <xf numFmtId="4" fontId="5" fillId="0" borderId="24" xfId="53" applyNumberFormat="1" applyFont="1" applyBorder="1" applyAlignment="1">
      <alignment horizontal="center" vertical="center"/>
      <protection/>
    </xf>
    <xf numFmtId="4" fontId="5" fillId="0" borderId="54" xfId="53" applyNumberFormat="1" applyFont="1" applyBorder="1" applyAlignment="1">
      <alignment horizontal="center" vertical="center"/>
      <protection/>
    </xf>
    <xf numFmtId="4" fontId="5" fillId="0" borderId="24" xfId="53" applyNumberFormat="1" applyFont="1" applyFill="1" applyBorder="1" applyAlignment="1">
      <alignment horizontal="center" vertical="center"/>
      <protection/>
    </xf>
    <xf numFmtId="4" fontId="2" fillId="0" borderId="23" xfId="0" applyNumberFormat="1" applyFont="1" applyFill="1" applyBorder="1" applyAlignment="1">
      <alignment horizontal="center" vertical="center"/>
    </xf>
    <xf numFmtId="4" fontId="5" fillId="0" borderId="23" xfId="53" applyNumberFormat="1" applyFont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vertical="center" wrapText="1"/>
    </xf>
    <xf numFmtId="4" fontId="5" fillId="0" borderId="30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5" fillId="0" borderId="52" xfId="53" applyFont="1" applyFill="1" applyBorder="1" applyAlignment="1">
      <alignment horizontal="left" vertical="center" wrapText="1"/>
      <protection/>
    </xf>
    <xf numFmtId="0" fontId="5" fillId="0" borderId="53" xfId="53" applyFont="1" applyFill="1" applyBorder="1" applyAlignment="1">
      <alignment horizontal="left" vertical="center" wrapText="1"/>
      <protection/>
    </xf>
    <xf numFmtId="0" fontId="5" fillId="0" borderId="55" xfId="53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31" fillId="0" borderId="45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1" fillId="23" borderId="43" xfId="0" applyFont="1" applyFill="1" applyBorder="1" applyAlignment="1">
      <alignment horizontal="left" vertical="center" wrapText="1"/>
    </xf>
    <xf numFmtId="0" fontId="57" fillId="23" borderId="4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1" fillId="23" borderId="15" xfId="0" applyFont="1" applyFill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0" fontId="9" fillId="23" borderId="14" xfId="0" applyFont="1" applyFill="1" applyBorder="1" applyAlignment="1">
      <alignment horizontal="center" vertical="center" wrapText="1"/>
    </xf>
    <xf numFmtId="0" fontId="9" fillId="23" borderId="15" xfId="0" applyFont="1" applyFill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/>
    </xf>
    <xf numFmtId="4" fontId="4" fillId="0" borderId="58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Normalny 7" xfId="52"/>
    <cellStyle name="Normalny_Tabela zbiorcza cz.1 (0030-0035)" xfId="53"/>
    <cellStyle name="Normalny_Tabela zbiorcza cz.1 (0030-0035) 5" xfId="54"/>
    <cellStyle name="Normalny_Wzór tabeli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4"/>
  <sheetViews>
    <sheetView tabSelected="1" view="pageBreakPreview" zoomScale="148" zoomScaleSheetLayoutView="148" zoomScalePageLayoutView="0" workbookViewId="0" topLeftCell="A313">
      <selection activeCell="I322" sqref="I322"/>
    </sheetView>
  </sheetViews>
  <sheetFormatPr defaultColWidth="9.140625" defaultRowHeight="14.25" customHeight="1"/>
  <cols>
    <col min="1" max="1" width="8.57421875" style="1" customWidth="1"/>
    <col min="2" max="2" width="13.57421875" style="1" customWidth="1"/>
    <col min="3" max="3" width="38.28125" style="2" customWidth="1"/>
    <col min="4" max="4" width="8.28125" style="1" customWidth="1"/>
    <col min="5" max="5" width="11.28125" style="1" customWidth="1"/>
    <col min="6" max="6" width="10.7109375" style="3" customWidth="1"/>
    <col min="7" max="7" width="11.140625" style="3" customWidth="1"/>
    <col min="8" max="8" width="0" style="1" hidden="1" customWidth="1"/>
    <col min="9" max="9" width="31.140625" style="2" customWidth="1"/>
    <col min="10" max="16384" width="9.140625" style="2" customWidth="1"/>
  </cols>
  <sheetData>
    <row r="1" spans="5:7" ht="14.25" customHeight="1">
      <c r="E1" s="414" t="s">
        <v>431</v>
      </c>
      <c r="F1" s="414"/>
      <c r="G1" s="414"/>
    </row>
    <row r="2" spans="1:7" ht="14.25">
      <c r="A2" s="421" t="s">
        <v>430</v>
      </c>
      <c r="B2" s="421"/>
      <c r="C2" s="421"/>
      <c r="D2" s="421"/>
      <c r="E2" s="421"/>
      <c r="F2" s="421"/>
      <c r="G2" s="421"/>
    </row>
    <row r="3" spans="1:7" ht="11.25">
      <c r="A3" s="422" t="s">
        <v>437</v>
      </c>
      <c r="B3" s="422"/>
      <c r="C3" s="422"/>
      <c r="D3" s="422"/>
      <c r="E3" s="422"/>
      <c r="F3" s="422"/>
      <c r="G3" s="422"/>
    </row>
    <row r="4" spans="1:7" ht="23.25" customHeight="1">
      <c r="A4" s="422"/>
      <c r="B4" s="422"/>
      <c r="C4" s="422"/>
      <c r="D4" s="422"/>
      <c r="E4" s="422"/>
      <c r="F4" s="422"/>
      <c r="G4" s="422"/>
    </row>
    <row r="5" spans="1:8" ht="21">
      <c r="A5" s="405" t="s">
        <v>0</v>
      </c>
      <c r="B5" s="405" t="s">
        <v>1</v>
      </c>
      <c r="C5" s="405" t="s">
        <v>2</v>
      </c>
      <c r="D5" s="405" t="s">
        <v>3</v>
      </c>
      <c r="E5" s="405" t="s">
        <v>4</v>
      </c>
      <c r="F5" s="25" t="s">
        <v>5</v>
      </c>
      <c r="G5" s="25" t="s">
        <v>6</v>
      </c>
      <c r="H5" s="9" t="s">
        <v>7</v>
      </c>
    </row>
    <row r="6" spans="1:8" ht="11.25">
      <c r="A6" s="405"/>
      <c r="B6" s="405"/>
      <c r="C6" s="405"/>
      <c r="D6" s="405"/>
      <c r="E6" s="405"/>
      <c r="F6" s="26" t="s">
        <v>8</v>
      </c>
      <c r="G6" s="27" t="s">
        <v>9</v>
      </c>
      <c r="H6" s="9"/>
    </row>
    <row r="7" spans="1:8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8">
        <v>6</v>
      </c>
      <c r="G7" s="28">
        <v>7</v>
      </c>
      <c r="H7" s="9"/>
    </row>
    <row r="8" spans="1:8" ht="14.25" customHeight="1">
      <c r="A8" s="339"/>
      <c r="B8" s="415" t="s">
        <v>428</v>
      </c>
      <c r="C8" s="416"/>
      <c r="D8" s="416"/>
      <c r="E8" s="340"/>
      <c r="F8" s="341"/>
      <c r="G8" s="342"/>
      <c r="H8" s="9"/>
    </row>
    <row r="9" spans="1:8" ht="11.25">
      <c r="A9" s="8"/>
      <c r="B9" s="9" t="s">
        <v>11</v>
      </c>
      <c r="C9" s="10" t="s">
        <v>12</v>
      </c>
      <c r="D9" s="11"/>
      <c r="E9" s="11"/>
      <c r="F9" s="12"/>
      <c r="G9" s="13"/>
      <c r="H9" s="9"/>
    </row>
    <row r="10" spans="1:8" ht="11.25">
      <c r="A10" s="8"/>
      <c r="B10" s="9" t="s">
        <v>13</v>
      </c>
      <c r="C10" s="17" t="s">
        <v>14</v>
      </c>
      <c r="D10" s="18"/>
      <c r="E10" s="18"/>
      <c r="F10" s="19"/>
      <c r="G10" s="20"/>
      <c r="H10" s="9"/>
    </row>
    <row r="11" spans="1:8" ht="33.75">
      <c r="A11" s="4" t="s">
        <v>10</v>
      </c>
      <c r="B11" s="5" t="s">
        <v>15</v>
      </c>
      <c r="C11" s="6" t="s">
        <v>16</v>
      </c>
      <c r="D11" s="5" t="s">
        <v>17</v>
      </c>
      <c r="E11" s="7">
        <f>1.506-0.702</f>
        <v>0.8</v>
      </c>
      <c r="F11" s="51">
        <v>0</v>
      </c>
      <c r="G11" s="7">
        <f>E11*F11</f>
        <v>0</v>
      </c>
      <c r="H11" s="29">
        <f>G11</f>
        <v>0</v>
      </c>
    </row>
    <row r="12" spans="1:8" ht="11.25">
      <c r="A12" s="8"/>
      <c r="B12" s="9" t="s">
        <v>13</v>
      </c>
      <c r="C12" s="10" t="s">
        <v>18</v>
      </c>
      <c r="D12" s="11"/>
      <c r="E12" s="12"/>
      <c r="F12" s="12"/>
      <c r="G12" s="13"/>
      <c r="H12" s="30"/>
    </row>
    <row r="13" spans="1:8" ht="22.5">
      <c r="A13" s="4" t="s">
        <v>33</v>
      </c>
      <c r="B13" s="5" t="s">
        <v>19</v>
      </c>
      <c r="C13" s="6" t="s">
        <v>408</v>
      </c>
      <c r="D13" s="5" t="s">
        <v>24</v>
      </c>
      <c r="E13" s="7">
        <v>3320</v>
      </c>
      <c r="F13" s="51">
        <v>0</v>
      </c>
      <c r="G13" s="7">
        <f>E13*F13</f>
        <v>0</v>
      </c>
      <c r="H13" s="29">
        <f>G13</f>
        <v>0</v>
      </c>
    </row>
    <row r="14" spans="1:8" ht="11.25">
      <c r="A14" s="8"/>
      <c r="B14" s="9" t="s">
        <v>13</v>
      </c>
      <c r="C14" s="10" t="s">
        <v>21</v>
      </c>
      <c r="D14" s="11"/>
      <c r="E14" s="12"/>
      <c r="F14" s="12"/>
      <c r="G14" s="13"/>
      <c r="H14" s="9"/>
    </row>
    <row r="15" spans="1:8" ht="22.5">
      <c r="A15" s="4" t="s">
        <v>162</v>
      </c>
      <c r="B15" s="5" t="s">
        <v>22</v>
      </c>
      <c r="C15" s="6" t="s">
        <v>23</v>
      </c>
      <c r="D15" s="5" t="s">
        <v>24</v>
      </c>
      <c r="E15" s="7">
        <v>47</v>
      </c>
      <c r="F15" s="51">
        <v>0</v>
      </c>
      <c r="G15" s="7">
        <f aca="true" t="shared" si="0" ref="G15:G20">E15*F15</f>
        <v>0</v>
      </c>
      <c r="H15" s="5"/>
    </row>
    <row r="16" spans="1:8" ht="22.5">
      <c r="A16" s="4" t="s">
        <v>41</v>
      </c>
      <c r="B16" s="5" t="s">
        <v>22</v>
      </c>
      <c r="C16" s="6" t="s">
        <v>25</v>
      </c>
      <c r="D16" s="5" t="s">
        <v>24</v>
      </c>
      <c r="E16" s="7">
        <v>47</v>
      </c>
      <c r="F16" s="7">
        <v>0</v>
      </c>
      <c r="G16" s="7">
        <f t="shared" si="0"/>
        <v>0</v>
      </c>
      <c r="H16" s="5"/>
    </row>
    <row r="17" spans="1:8" ht="11.25">
      <c r="A17" s="4" t="s">
        <v>47</v>
      </c>
      <c r="B17" s="5" t="s">
        <v>22</v>
      </c>
      <c r="C17" s="6" t="s">
        <v>124</v>
      </c>
      <c r="D17" s="5" t="s">
        <v>26</v>
      </c>
      <c r="E17" s="7">
        <v>544.5</v>
      </c>
      <c r="F17" s="51">
        <v>0</v>
      </c>
      <c r="G17" s="7">
        <f t="shared" si="0"/>
        <v>0</v>
      </c>
      <c r="H17" s="21"/>
    </row>
    <row r="18" spans="1:8" ht="56.25">
      <c r="A18" s="4" t="s">
        <v>64</v>
      </c>
      <c r="B18" s="5" t="s">
        <v>22</v>
      </c>
      <c r="C18" s="6" t="s">
        <v>120</v>
      </c>
      <c r="D18" s="5" t="s">
        <v>118</v>
      </c>
      <c r="E18" s="7">
        <f>E17*0.5</f>
        <v>272.25</v>
      </c>
      <c r="F18" s="7">
        <v>0</v>
      </c>
      <c r="G18" s="7">
        <f t="shared" si="0"/>
        <v>0</v>
      </c>
      <c r="H18" s="406">
        <f>G18*F18</f>
        <v>0</v>
      </c>
    </row>
    <row r="19" spans="1:8" ht="56.25">
      <c r="A19" s="4" t="s">
        <v>76</v>
      </c>
      <c r="B19" s="5" t="s">
        <v>22</v>
      </c>
      <c r="C19" s="6" t="s">
        <v>117</v>
      </c>
      <c r="D19" s="5" t="s">
        <v>118</v>
      </c>
      <c r="E19" s="7">
        <f>E17*0.5</f>
        <v>272.25</v>
      </c>
      <c r="F19" s="7">
        <v>0</v>
      </c>
      <c r="G19" s="7">
        <f t="shared" si="0"/>
        <v>0</v>
      </c>
      <c r="H19" s="407"/>
    </row>
    <row r="20" spans="1:8" ht="56.25">
      <c r="A20" s="4" t="s">
        <v>166</v>
      </c>
      <c r="B20" s="5" t="s">
        <v>22</v>
      </c>
      <c r="C20" s="6" t="s">
        <v>119</v>
      </c>
      <c r="D20" s="5" t="s">
        <v>118</v>
      </c>
      <c r="E20" s="7">
        <f>E17*0.3</f>
        <v>163.35</v>
      </c>
      <c r="F20" s="7">
        <v>0</v>
      </c>
      <c r="G20" s="7">
        <f t="shared" si="0"/>
        <v>0</v>
      </c>
      <c r="H20" s="48"/>
    </row>
    <row r="21" spans="1:8" ht="22.5">
      <c r="A21" s="4" t="s">
        <v>87</v>
      </c>
      <c r="B21" s="5" t="s">
        <v>22</v>
      </c>
      <c r="C21" s="22" t="s">
        <v>122</v>
      </c>
      <c r="D21" s="5" t="s">
        <v>26</v>
      </c>
      <c r="E21" s="7">
        <v>1230</v>
      </c>
      <c r="F21" s="7">
        <v>0</v>
      </c>
      <c r="G21" s="7">
        <f>F21*E21</f>
        <v>0</v>
      </c>
      <c r="H21" s="5"/>
    </row>
    <row r="22" spans="1:8" ht="22.5">
      <c r="A22" s="4" t="s">
        <v>167</v>
      </c>
      <c r="B22" s="5" t="s">
        <v>22</v>
      </c>
      <c r="C22" s="22" t="s">
        <v>121</v>
      </c>
      <c r="D22" s="5" t="s">
        <v>26</v>
      </c>
      <c r="E22" s="7">
        <v>14</v>
      </c>
      <c r="F22" s="7">
        <v>0</v>
      </c>
      <c r="G22" s="7">
        <f>F22*E22</f>
        <v>0</v>
      </c>
      <c r="H22" s="5"/>
    </row>
    <row r="23" spans="1:8" ht="11.25">
      <c r="A23" s="4" t="s">
        <v>168</v>
      </c>
      <c r="B23" s="5" t="s">
        <v>22</v>
      </c>
      <c r="C23" s="6" t="s">
        <v>27</v>
      </c>
      <c r="D23" s="5" t="s">
        <v>26</v>
      </c>
      <c r="E23" s="7">
        <v>552</v>
      </c>
      <c r="F23" s="7">
        <v>0</v>
      </c>
      <c r="G23" s="7">
        <f>F23*E23</f>
        <v>0</v>
      </c>
      <c r="H23" s="5"/>
    </row>
    <row r="24" spans="1:8" ht="33.75">
      <c r="A24" s="4" t="s">
        <v>170</v>
      </c>
      <c r="B24" s="5" t="s">
        <v>22</v>
      </c>
      <c r="C24" s="6" t="s">
        <v>28</v>
      </c>
      <c r="D24" s="5" t="s">
        <v>24</v>
      </c>
      <c r="E24" s="7">
        <v>1934</v>
      </c>
      <c r="F24" s="7">
        <v>0</v>
      </c>
      <c r="G24" s="7">
        <f>F24*E24</f>
        <v>0</v>
      </c>
      <c r="H24" s="5"/>
    </row>
    <row r="25" spans="1:8" ht="22.5">
      <c r="A25" s="4" t="s">
        <v>171</v>
      </c>
      <c r="B25" s="5" t="s">
        <v>22</v>
      </c>
      <c r="C25" s="6" t="s">
        <v>29</v>
      </c>
      <c r="D25" s="5" t="s">
        <v>24</v>
      </c>
      <c r="E25" s="7">
        <v>1934</v>
      </c>
      <c r="F25" s="7">
        <v>0</v>
      </c>
      <c r="G25" s="7">
        <f>F25*E25</f>
        <v>0</v>
      </c>
      <c r="H25" s="5"/>
    </row>
    <row r="26" spans="1:8" ht="22.5">
      <c r="A26" s="4" t="s">
        <v>172</v>
      </c>
      <c r="B26" s="5" t="s">
        <v>22</v>
      </c>
      <c r="C26" s="6" t="s">
        <v>30</v>
      </c>
      <c r="D26" s="5" t="s">
        <v>26</v>
      </c>
      <c r="E26" s="7">
        <v>53.4</v>
      </c>
      <c r="F26" s="7">
        <v>0</v>
      </c>
      <c r="G26" s="7">
        <f aca="true" t="shared" si="1" ref="G26:G31">E26*F26</f>
        <v>0</v>
      </c>
      <c r="H26" s="5"/>
    </row>
    <row r="27" spans="1:8" ht="22.5">
      <c r="A27" s="4" t="s">
        <v>173</v>
      </c>
      <c r="B27" s="5" t="s">
        <v>22</v>
      </c>
      <c r="C27" s="6" t="s">
        <v>105</v>
      </c>
      <c r="D27" s="5" t="s">
        <v>24</v>
      </c>
      <c r="E27" s="7">
        <v>106</v>
      </c>
      <c r="F27" s="7">
        <v>0</v>
      </c>
      <c r="G27" s="7">
        <f t="shared" si="1"/>
        <v>0</v>
      </c>
      <c r="H27" s="5"/>
    </row>
    <row r="28" spans="1:8" ht="22.5">
      <c r="A28" s="4" t="s">
        <v>174</v>
      </c>
      <c r="B28" s="5" t="s">
        <v>22</v>
      </c>
      <c r="C28" s="6" t="s">
        <v>106</v>
      </c>
      <c r="D28" s="5" t="s">
        <v>24</v>
      </c>
      <c r="E28" s="7">
        <v>20</v>
      </c>
      <c r="F28" s="7">
        <v>0</v>
      </c>
      <c r="G28" s="7">
        <f t="shared" si="1"/>
        <v>0</v>
      </c>
      <c r="H28" s="5"/>
    </row>
    <row r="29" spans="1:8" ht="11.25">
      <c r="A29" s="4" t="s">
        <v>175</v>
      </c>
      <c r="B29" s="5" t="s">
        <v>22</v>
      </c>
      <c r="C29" s="6" t="s">
        <v>432</v>
      </c>
      <c r="D29" s="5" t="s">
        <v>31</v>
      </c>
      <c r="E29" s="7">
        <v>2</v>
      </c>
      <c r="F29" s="7">
        <v>0</v>
      </c>
      <c r="G29" s="7">
        <f t="shared" si="1"/>
        <v>0</v>
      </c>
      <c r="H29" s="5"/>
    </row>
    <row r="30" spans="1:8" ht="11.25">
      <c r="A30" s="4" t="s">
        <v>176</v>
      </c>
      <c r="B30" s="5" t="s">
        <v>22</v>
      </c>
      <c r="C30" s="6" t="s">
        <v>96</v>
      </c>
      <c r="D30" s="5" t="s">
        <v>97</v>
      </c>
      <c r="E30" s="7">
        <v>37</v>
      </c>
      <c r="F30" s="7">
        <v>0</v>
      </c>
      <c r="G30" s="13">
        <f t="shared" si="1"/>
        <v>0</v>
      </c>
      <c r="H30" s="5"/>
    </row>
    <row r="31" spans="1:8" ht="12" customHeight="1">
      <c r="A31" s="367" t="s">
        <v>177</v>
      </c>
      <c r="B31" s="45" t="s">
        <v>22</v>
      </c>
      <c r="C31" s="6" t="s">
        <v>32</v>
      </c>
      <c r="D31" s="5" t="s">
        <v>97</v>
      </c>
      <c r="E31" s="7">
        <v>40</v>
      </c>
      <c r="F31" s="49">
        <v>0</v>
      </c>
      <c r="G31" s="13">
        <f t="shared" si="1"/>
        <v>0</v>
      </c>
      <c r="H31" s="5"/>
    </row>
    <row r="32" spans="1:8" ht="11.25">
      <c r="A32" s="8"/>
      <c r="B32" s="9" t="s">
        <v>11</v>
      </c>
      <c r="C32" s="10" t="s">
        <v>34</v>
      </c>
      <c r="D32" s="11"/>
      <c r="E32" s="12"/>
      <c r="F32" s="12"/>
      <c r="G32" s="13"/>
      <c r="H32" s="9"/>
    </row>
    <row r="33" spans="1:8" ht="11.25">
      <c r="A33" s="8"/>
      <c r="B33" s="9" t="s">
        <v>13</v>
      </c>
      <c r="C33" s="10" t="s">
        <v>35</v>
      </c>
      <c r="D33" s="11"/>
      <c r="E33" s="12"/>
      <c r="F33" s="12"/>
      <c r="G33" s="13"/>
      <c r="H33" s="9"/>
    </row>
    <row r="34" spans="1:8" ht="22.5">
      <c r="A34" s="4" t="s">
        <v>178</v>
      </c>
      <c r="B34" s="5" t="s">
        <v>36</v>
      </c>
      <c r="C34" s="6" t="s">
        <v>131</v>
      </c>
      <c r="D34" s="5" t="s">
        <v>20</v>
      </c>
      <c r="E34" s="51">
        <v>982</v>
      </c>
      <c r="F34" s="51">
        <v>0</v>
      </c>
      <c r="G34" s="7">
        <f>E34*F34</f>
        <v>0</v>
      </c>
      <c r="H34" s="29">
        <f>G34</f>
        <v>0</v>
      </c>
    </row>
    <row r="35" spans="1:8" ht="22.5">
      <c r="A35" s="4" t="s">
        <v>179</v>
      </c>
      <c r="B35" s="5" t="s">
        <v>36</v>
      </c>
      <c r="C35" s="31" t="s">
        <v>40</v>
      </c>
      <c r="D35" s="32" t="s">
        <v>20</v>
      </c>
      <c r="E35" s="23">
        <f>1.5*6.5*1</f>
        <v>9.75</v>
      </c>
      <c r="F35" s="277">
        <v>0</v>
      </c>
      <c r="G35" s="23">
        <f>E35*F35</f>
        <v>0</v>
      </c>
      <c r="H35" s="9"/>
    </row>
    <row r="36" spans="1:8" ht="11.25">
      <c r="A36" s="9"/>
      <c r="B36" s="9" t="s">
        <v>13</v>
      </c>
      <c r="C36" s="14" t="s">
        <v>37</v>
      </c>
      <c r="D36" s="15"/>
      <c r="E36" s="16"/>
      <c r="F36" s="16"/>
      <c r="H36" s="29">
        <f>G37</f>
        <v>0</v>
      </c>
    </row>
    <row r="37" spans="1:8" ht="22.5">
      <c r="A37" s="4" t="s">
        <v>180</v>
      </c>
      <c r="B37" s="5" t="s">
        <v>38</v>
      </c>
      <c r="C37" s="6" t="s">
        <v>132</v>
      </c>
      <c r="D37" s="5" t="s">
        <v>20</v>
      </c>
      <c r="E37" s="7">
        <f>513.1</f>
        <v>513.1</v>
      </c>
      <c r="F37" s="51">
        <v>0</v>
      </c>
      <c r="G37" s="7">
        <f>E37*F37</f>
        <v>0</v>
      </c>
      <c r="H37" s="9"/>
    </row>
    <row r="38" spans="1:8" ht="11.25">
      <c r="A38" s="8"/>
      <c r="B38" s="33" t="s">
        <v>11</v>
      </c>
      <c r="C38" s="34" t="s">
        <v>42</v>
      </c>
      <c r="D38" s="35"/>
      <c r="E38" s="36"/>
      <c r="F38" s="36"/>
      <c r="G38" s="37"/>
      <c r="H38" s="38"/>
    </row>
    <row r="39" spans="1:8" ht="11.25">
      <c r="A39" s="68"/>
      <c r="B39" s="33" t="s">
        <v>13</v>
      </c>
      <c r="C39" s="2" t="s">
        <v>43</v>
      </c>
      <c r="E39" s="3"/>
      <c r="H39" s="38"/>
    </row>
    <row r="40" spans="1:9" ht="22.5">
      <c r="A40" s="4" t="s">
        <v>181</v>
      </c>
      <c r="B40" s="5" t="s">
        <v>104</v>
      </c>
      <c r="C40" s="39" t="s">
        <v>44</v>
      </c>
      <c r="D40" s="40" t="s">
        <v>20</v>
      </c>
      <c r="E40" s="41">
        <f>83.5*0.2*0.4</f>
        <v>6.68</v>
      </c>
      <c r="F40" s="41">
        <v>0</v>
      </c>
      <c r="G40" s="41">
        <f>E40*F40</f>
        <v>0</v>
      </c>
      <c r="H40" s="5"/>
      <c r="I40" s="24"/>
    </row>
    <row r="41" spans="1:9" ht="11.25">
      <c r="A41" s="4" t="s">
        <v>182</v>
      </c>
      <c r="B41" s="5" t="s">
        <v>104</v>
      </c>
      <c r="C41" s="6" t="s">
        <v>45</v>
      </c>
      <c r="D41" s="5" t="s">
        <v>26</v>
      </c>
      <c r="E41" s="7">
        <f>75.5+8</f>
        <v>83.5</v>
      </c>
      <c r="F41" s="7">
        <v>0</v>
      </c>
      <c r="G41" s="7">
        <f>E41*F41</f>
        <v>0</v>
      </c>
      <c r="H41" s="5"/>
      <c r="I41" s="24"/>
    </row>
    <row r="42" spans="1:8" ht="22.5">
      <c r="A42" s="4" t="s">
        <v>183</v>
      </c>
      <c r="B42" s="5" t="s">
        <v>104</v>
      </c>
      <c r="C42" s="6" t="s">
        <v>46</v>
      </c>
      <c r="D42" s="5" t="s">
        <v>31</v>
      </c>
      <c r="E42" s="7">
        <v>22</v>
      </c>
      <c r="F42" s="7">
        <v>0</v>
      </c>
      <c r="G42" s="7">
        <f>E42*F42</f>
        <v>0</v>
      </c>
      <c r="H42" s="5"/>
    </row>
    <row r="43" spans="1:8" ht="11.25">
      <c r="A43" s="8"/>
      <c r="B43" s="9" t="s">
        <v>11</v>
      </c>
      <c r="C43" s="10" t="s">
        <v>48</v>
      </c>
      <c r="D43" s="11"/>
      <c r="E43" s="12"/>
      <c r="F43" s="12"/>
      <c r="G43" s="13"/>
      <c r="H43" s="9"/>
    </row>
    <row r="44" spans="1:8" ht="11.25">
      <c r="A44" s="8"/>
      <c r="B44" s="9" t="s">
        <v>13</v>
      </c>
      <c r="C44" s="395" t="s">
        <v>49</v>
      </c>
      <c r="D44" s="395"/>
      <c r="E44" s="18"/>
      <c r="F44" s="12"/>
      <c r="G44" s="13"/>
      <c r="H44" s="9"/>
    </row>
    <row r="45" spans="1:8" ht="22.5">
      <c r="A45" s="4" t="s">
        <v>184</v>
      </c>
      <c r="B45" s="5" t="s">
        <v>50</v>
      </c>
      <c r="C45" s="6" t="s">
        <v>51</v>
      </c>
      <c r="D45" s="5" t="s">
        <v>24</v>
      </c>
      <c r="E45" s="7">
        <f>209.8+278.2</f>
        <v>488</v>
      </c>
      <c r="F45" s="51">
        <v>0</v>
      </c>
      <c r="G45" s="7">
        <f aca="true" t="shared" si="2" ref="G45:G50">E45*F45</f>
        <v>0</v>
      </c>
      <c r="H45" s="5"/>
    </row>
    <row r="46" spans="1:8" ht="22.5">
      <c r="A46" s="4" t="s">
        <v>185</v>
      </c>
      <c r="B46" s="5" t="s">
        <v>50</v>
      </c>
      <c r="C46" s="6" t="s">
        <v>126</v>
      </c>
      <c r="D46" s="5" t="s">
        <v>24</v>
      </c>
      <c r="E46" s="7">
        <f>1808.5+147.5</f>
        <v>1956</v>
      </c>
      <c r="F46" s="7">
        <v>0</v>
      </c>
      <c r="G46" s="7">
        <f t="shared" si="2"/>
        <v>0</v>
      </c>
      <c r="H46" s="5"/>
    </row>
    <row r="47" spans="1:8" ht="30.75" customHeight="1">
      <c r="A47" s="4" t="s">
        <v>186</v>
      </c>
      <c r="B47" s="5" t="s">
        <v>52</v>
      </c>
      <c r="C47" s="6" t="s">
        <v>127</v>
      </c>
      <c r="D47" s="5" t="s">
        <v>24</v>
      </c>
      <c r="E47" s="7">
        <f>1270.53+608+156+187</f>
        <v>2221.53</v>
      </c>
      <c r="F47" s="7">
        <v>0</v>
      </c>
      <c r="G47" s="7">
        <f t="shared" si="2"/>
        <v>0</v>
      </c>
      <c r="H47" s="5"/>
    </row>
    <row r="48" spans="1:8" ht="22.5">
      <c r="A48" s="4" t="s">
        <v>187</v>
      </c>
      <c r="B48" s="5" t="s">
        <v>52</v>
      </c>
      <c r="C48" s="6" t="s">
        <v>128</v>
      </c>
      <c r="D48" s="5" t="s">
        <v>24</v>
      </c>
      <c r="E48" s="7">
        <f>156+187</f>
        <v>343</v>
      </c>
      <c r="F48" s="7">
        <v>0</v>
      </c>
      <c r="G48" s="7">
        <f t="shared" si="2"/>
        <v>0</v>
      </c>
      <c r="H48" s="5"/>
    </row>
    <row r="49" spans="1:8" ht="31.5" customHeight="1">
      <c r="A49" s="4" t="s">
        <v>188</v>
      </c>
      <c r="B49" s="5" t="s">
        <v>52</v>
      </c>
      <c r="C49" s="6" t="s">
        <v>129</v>
      </c>
      <c r="D49" s="5" t="s">
        <v>24</v>
      </c>
      <c r="E49" s="7">
        <f>1335.7+65+644+161.5</f>
        <v>2206.2</v>
      </c>
      <c r="F49" s="51">
        <v>0</v>
      </c>
      <c r="G49" s="7">
        <f t="shared" si="2"/>
        <v>0</v>
      </c>
      <c r="H49" s="5"/>
    </row>
    <row r="50" spans="1:8" ht="60.75" customHeight="1">
      <c r="A50" s="4" t="s">
        <v>189</v>
      </c>
      <c r="B50" s="271" t="s">
        <v>414</v>
      </c>
      <c r="C50" s="272" t="s">
        <v>411</v>
      </c>
      <c r="D50" s="271" t="s">
        <v>24</v>
      </c>
      <c r="E50" s="51">
        <v>138.6</v>
      </c>
      <c r="F50" s="51">
        <v>0</v>
      </c>
      <c r="G50" s="7">
        <f t="shared" si="2"/>
        <v>0</v>
      </c>
      <c r="H50" s="5"/>
    </row>
    <row r="51" spans="1:8" ht="11.25">
      <c r="A51" s="8"/>
      <c r="B51" s="9" t="s">
        <v>13</v>
      </c>
      <c r="C51" s="10" t="s">
        <v>53</v>
      </c>
      <c r="D51" s="5"/>
      <c r="E51" s="7"/>
      <c r="F51" s="7"/>
      <c r="G51" s="7"/>
      <c r="H51" s="5"/>
    </row>
    <row r="52" spans="1:8" ht="33.75">
      <c r="A52" s="4" t="s">
        <v>190</v>
      </c>
      <c r="B52" s="5" t="s">
        <v>110</v>
      </c>
      <c r="C52" s="6" t="s">
        <v>409</v>
      </c>
      <c r="D52" s="5" t="s">
        <v>24</v>
      </c>
      <c r="E52" s="51">
        <v>275.5</v>
      </c>
      <c r="F52" s="7">
        <v>0</v>
      </c>
      <c r="G52" s="7">
        <f>F52*E52</f>
        <v>0</v>
      </c>
      <c r="H52" s="5"/>
    </row>
    <row r="53" spans="1:8" ht="11.25">
      <c r="A53" s="8"/>
      <c r="B53" s="9" t="s">
        <v>13</v>
      </c>
      <c r="C53" s="17" t="s">
        <v>54</v>
      </c>
      <c r="D53" s="42"/>
      <c r="E53" s="42"/>
      <c r="F53" s="42"/>
      <c r="G53" s="377"/>
      <c r="H53" s="9"/>
    </row>
    <row r="54" spans="1:8" ht="45">
      <c r="A54" s="4" t="s">
        <v>191</v>
      </c>
      <c r="B54" s="5" t="s">
        <v>55</v>
      </c>
      <c r="C54" s="6" t="s">
        <v>246</v>
      </c>
      <c r="D54" s="5" t="s">
        <v>24</v>
      </c>
      <c r="E54" s="7">
        <f>92.6+65</f>
        <v>157.6</v>
      </c>
      <c r="F54" s="51">
        <v>0</v>
      </c>
      <c r="G54" s="7">
        <f>E54*F54</f>
        <v>0</v>
      </c>
      <c r="H54" s="5"/>
    </row>
    <row r="55" spans="1:9" ht="36" customHeight="1">
      <c r="A55" s="4" t="s">
        <v>192</v>
      </c>
      <c r="B55" s="5" t="s">
        <v>55</v>
      </c>
      <c r="C55" s="6" t="s">
        <v>245</v>
      </c>
      <c r="D55" s="5" t="s">
        <v>24</v>
      </c>
      <c r="E55" s="7">
        <v>1133.5</v>
      </c>
      <c r="F55" s="51">
        <v>0</v>
      </c>
      <c r="G55" s="7">
        <f>F55*E55</f>
        <v>0</v>
      </c>
      <c r="H55" s="5"/>
      <c r="I55" s="24"/>
    </row>
    <row r="56" spans="1:8" ht="33.75">
      <c r="A56" s="4" t="s">
        <v>193</v>
      </c>
      <c r="B56" s="5" t="s">
        <v>55</v>
      </c>
      <c r="C56" s="6" t="s">
        <v>244</v>
      </c>
      <c r="D56" s="5" t="s">
        <v>56</v>
      </c>
      <c r="E56" s="7">
        <f>217.6*2.5</f>
        <v>544</v>
      </c>
      <c r="F56" s="51">
        <v>0</v>
      </c>
      <c r="G56" s="7">
        <f>E56*F56</f>
        <v>0</v>
      </c>
      <c r="H56" s="5"/>
    </row>
    <row r="57" spans="1:8" ht="34.5" customHeight="1">
      <c r="A57" s="4" t="s">
        <v>194</v>
      </c>
      <c r="B57" s="5" t="s">
        <v>55</v>
      </c>
      <c r="C57" s="50" t="s">
        <v>243</v>
      </c>
      <c r="D57" s="5" t="s">
        <v>24</v>
      </c>
      <c r="E57" s="29">
        <v>3339</v>
      </c>
      <c r="F57" s="261">
        <v>0</v>
      </c>
      <c r="G57" s="7">
        <f>F57*E57</f>
        <v>0</v>
      </c>
      <c r="H57" s="5"/>
    </row>
    <row r="58" spans="1:8" ht="45" customHeight="1">
      <c r="A58" s="4" t="s">
        <v>195</v>
      </c>
      <c r="B58" s="5" t="s">
        <v>55</v>
      </c>
      <c r="C58" s="6" t="s">
        <v>242</v>
      </c>
      <c r="D58" s="5" t="s">
        <v>24</v>
      </c>
      <c r="E58" s="7">
        <v>2450</v>
      </c>
      <c r="F58" s="51">
        <v>0</v>
      </c>
      <c r="G58" s="7">
        <f>E58*F58</f>
        <v>0</v>
      </c>
      <c r="H58" s="5"/>
    </row>
    <row r="59" spans="1:8" ht="54.75" customHeight="1">
      <c r="A59" s="4" t="s">
        <v>196</v>
      </c>
      <c r="B59" s="5" t="s">
        <v>55</v>
      </c>
      <c r="C59" s="6" t="s">
        <v>241</v>
      </c>
      <c r="D59" s="5" t="s">
        <v>24</v>
      </c>
      <c r="E59" s="7">
        <v>5791</v>
      </c>
      <c r="F59" s="51">
        <v>0</v>
      </c>
      <c r="G59" s="7">
        <f>E59*F59</f>
        <v>0</v>
      </c>
      <c r="H59" s="29">
        <f>SUM(G54:G59)</f>
        <v>0</v>
      </c>
    </row>
    <row r="60" spans="1:8" ht="45.75" customHeight="1">
      <c r="A60" s="4" t="s">
        <v>197</v>
      </c>
      <c r="B60" s="5" t="s">
        <v>125</v>
      </c>
      <c r="C60" s="6" t="s">
        <v>410</v>
      </c>
      <c r="D60" s="5" t="s">
        <v>24</v>
      </c>
      <c r="E60" s="269">
        <v>114</v>
      </c>
      <c r="F60" s="270">
        <v>0</v>
      </c>
      <c r="G60" s="7">
        <f>E60*F60</f>
        <v>0</v>
      </c>
      <c r="H60" s="29"/>
    </row>
    <row r="61" spans="1:8" ht="11.25">
      <c r="A61" s="69"/>
      <c r="B61" s="9" t="s">
        <v>13</v>
      </c>
      <c r="C61" s="10" t="s">
        <v>57</v>
      </c>
      <c r="D61" s="11"/>
      <c r="E61" s="12"/>
      <c r="F61" s="12"/>
      <c r="G61" s="13"/>
      <c r="H61" s="9"/>
    </row>
    <row r="62" spans="1:8" ht="22.5">
      <c r="A62" s="4" t="s">
        <v>198</v>
      </c>
      <c r="B62" s="5" t="s">
        <v>58</v>
      </c>
      <c r="C62" s="6" t="s">
        <v>59</v>
      </c>
      <c r="D62" s="5" t="s">
        <v>24</v>
      </c>
      <c r="E62" s="7">
        <f>94.13+61+40</f>
        <v>195.13</v>
      </c>
      <c r="F62" s="7">
        <v>0</v>
      </c>
      <c r="G62" s="7">
        <f>E62*F62</f>
        <v>0</v>
      </c>
      <c r="H62" s="29">
        <f>G62</f>
        <v>0</v>
      </c>
    </row>
    <row r="63" spans="1:8" ht="12.75">
      <c r="A63" s="8"/>
      <c r="B63" s="9" t="s">
        <v>13</v>
      </c>
      <c r="C63" s="10" t="s">
        <v>60</v>
      </c>
      <c r="D63" s="46"/>
      <c r="E63" s="7"/>
      <c r="F63" s="7"/>
      <c r="G63" s="7"/>
      <c r="H63" s="29"/>
    </row>
    <row r="64" spans="1:9" ht="22.5">
      <c r="A64" s="4" t="s">
        <v>199</v>
      </c>
      <c r="B64" s="5" t="s">
        <v>61</v>
      </c>
      <c r="C64" s="6" t="s">
        <v>111</v>
      </c>
      <c r="D64" s="5" t="s">
        <v>24</v>
      </c>
      <c r="E64" s="7">
        <v>161.5</v>
      </c>
      <c r="F64" s="7">
        <v>0</v>
      </c>
      <c r="G64" s="7">
        <f>E64*F64</f>
        <v>0</v>
      </c>
      <c r="H64" s="29"/>
      <c r="I64" s="24"/>
    </row>
    <row r="65" spans="1:8" ht="11.25">
      <c r="A65" s="8"/>
      <c r="B65" s="9" t="s">
        <v>13</v>
      </c>
      <c r="C65" s="10" t="s">
        <v>62</v>
      </c>
      <c r="D65" s="11"/>
      <c r="E65" s="12"/>
      <c r="F65" s="12"/>
      <c r="G65" s="13"/>
      <c r="H65" s="29"/>
    </row>
    <row r="66" spans="1:9" ht="33.75">
      <c r="A66" s="4" t="s">
        <v>200</v>
      </c>
      <c r="B66" s="5" t="s">
        <v>63</v>
      </c>
      <c r="C66" s="6" t="s">
        <v>114</v>
      </c>
      <c r="D66" s="5" t="s">
        <v>24</v>
      </c>
      <c r="E66" s="7">
        <f>542*1.5</f>
        <v>813</v>
      </c>
      <c r="F66" s="7">
        <v>0</v>
      </c>
      <c r="G66" s="7">
        <f>E66*F66</f>
        <v>0</v>
      </c>
      <c r="H66" s="29">
        <f>G66</f>
        <v>0</v>
      </c>
      <c r="I66" s="24"/>
    </row>
    <row r="67" spans="1:9" ht="28.5" customHeight="1">
      <c r="A67" s="4" t="s">
        <v>201</v>
      </c>
      <c r="B67" s="271" t="s">
        <v>413</v>
      </c>
      <c r="C67" s="272" t="s">
        <v>412</v>
      </c>
      <c r="D67" s="271" t="s">
        <v>24</v>
      </c>
      <c r="E67" s="275">
        <v>341.8</v>
      </c>
      <c r="F67" s="268">
        <v>0</v>
      </c>
      <c r="G67" s="273">
        <f>E67*F67</f>
        <v>0</v>
      </c>
      <c r="H67" s="29"/>
      <c r="I67" s="24"/>
    </row>
    <row r="68" spans="1:8" ht="11.25">
      <c r="A68" s="8"/>
      <c r="B68" s="9" t="s">
        <v>11</v>
      </c>
      <c r="C68" s="10" t="s">
        <v>65</v>
      </c>
      <c r="D68" s="11"/>
      <c r="E68" s="12"/>
      <c r="F68" s="12"/>
      <c r="G68" s="13"/>
      <c r="H68" s="9"/>
    </row>
    <row r="69" spans="1:8" ht="11.25">
      <c r="A69" s="8"/>
      <c r="B69" s="9" t="s">
        <v>13</v>
      </c>
      <c r="C69" s="10" t="s">
        <v>66</v>
      </c>
      <c r="D69" s="11"/>
      <c r="E69" s="12"/>
      <c r="F69" s="12"/>
      <c r="G69" s="13"/>
      <c r="H69" s="9"/>
    </row>
    <row r="70" spans="1:8" ht="45">
      <c r="A70" s="4" t="s">
        <v>202</v>
      </c>
      <c r="B70" s="5" t="s">
        <v>67</v>
      </c>
      <c r="C70" s="6" t="s">
        <v>68</v>
      </c>
      <c r="D70" s="5" t="s">
        <v>26</v>
      </c>
      <c r="E70" s="7">
        <v>1029</v>
      </c>
      <c r="F70" s="51">
        <v>0</v>
      </c>
      <c r="G70" s="7">
        <f>E70*F70</f>
        <v>0</v>
      </c>
      <c r="H70" s="5"/>
    </row>
    <row r="71" spans="1:8" ht="45">
      <c r="A71" s="4" t="s">
        <v>203</v>
      </c>
      <c r="B71" s="5" t="s">
        <v>67</v>
      </c>
      <c r="C71" s="6" t="s">
        <v>69</v>
      </c>
      <c r="D71" s="5" t="s">
        <v>26</v>
      </c>
      <c r="E71" s="7">
        <v>96.5</v>
      </c>
      <c r="F71" s="51">
        <v>0</v>
      </c>
      <c r="G71" s="7">
        <f>E71*F71</f>
        <v>0</v>
      </c>
      <c r="H71" s="29">
        <f>SUM(G70:G71)</f>
        <v>0</v>
      </c>
    </row>
    <row r="72" spans="1:9" ht="33.75">
      <c r="A72" s="4" t="s">
        <v>204</v>
      </c>
      <c r="B72" s="5" t="s">
        <v>109</v>
      </c>
      <c r="C72" s="43" t="s">
        <v>108</v>
      </c>
      <c r="D72" s="7" t="s">
        <v>26</v>
      </c>
      <c r="E72" s="7">
        <f>166.5+97</f>
        <v>263.5</v>
      </c>
      <c r="F72" s="51">
        <v>0</v>
      </c>
      <c r="G72" s="7">
        <f>E72*F72</f>
        <v>0</v>
      </c>
      <c r="H72" s="29"/>
      <c r="I72" s="24"/>
    </row>
    <row r="73" spans="1:8" ht="11.25">
      <c r="A73" s="8"/>
      <c r="B73" s="9" t="s">
        <v>13</v>
      </c>
      <c r="C73" s="10" t="s">
        <v>70</v>
      </c>
      <c r="D73" s="11"/>
      <c r="E73" s="12"/>
      <c r="F73" s="12"/>
      <c r="G73" s="13"/>
      <c r="H73" s="29"/>
    </row>
    <row r="74" spans="1:8" ht="33.75">
      <c r="A74" s="4" t="s">
        <v>205</v>
      </c>
      <c r="B74" s="5" t="s">
        <v>71</v>
      </c>
      <c r="C74" s="6" t="s">
        <v>72</v>
      </c>
      <c r="D74" s="5" t="s">
        <v>24</v>
      </c>
      <c r="E74" s="7">
        <f>1808.5+147.5</f>
        <v>1956</v>
      </c>
      <c r="F74" s="51">
        <v>0</v>
      </c>
      <c r="G74" s="7">
        <f>E74*F74</f>
        <v>0</v>
      </c>
      <c r="H74" s="5"/>
    </row>
    <row r="75" spans="1:9" ht="33.75">
      <c r="A75" s="4" t="s">
        <v>206</v>
      </c>
      <c r="B75" s="5" t="s">
        <v>125</v>
      </c>
      <c r="C75" s="6" t="s">
        <v>107</v>
      </c>
      <c r="D75" s="5" t="s">
        <v>24</v>
      </c>
      <c r="E75" s="7">
        <f>209+278+608+21</f>
        <v>1116</v>
      </c>
      <c r="F75" s="51">
        <v>0</v>
      </c>
      <c r="G75" s="7">
        <f>E75*F75</f>
        <v>0</v>
      </c>
      <c r="H75" s="29">
        <f>SUM(G74:G75)</f>
        <v>0</v>
      </c>
      <c r="I75" s="24"/>
    </row>
    <row r="76" spans="1:8" ht="11.25">
      <c r="A76" s="8"/>
      <c r="B76" s="9" t="s">
        <v>13</v>
      </c>
      <c r="C76" s="10" t="s">
        <v>73</v>
      </c>
      <c r="D76" s="11"/>
      <c r="E76" s="12"/>
      <c r="F76" s="12"/>
      <c r="G76" s="13"/>
      <c r="H76" s="29"/>
    </row>
    <row r="77" spans="1:8" ht="30" customHeight="1">
      <c r="A77" s="4" t="s">
        <v>207</v>
      </c>
      <c r="B77" s="5" t="s">
        <v>74</v>
      </c>
      <c r="C77" s="6" t="s">
        <v>75</v>
      </c>
      <c r="D77" s="5" t="s">
        <v>26</v>
      </c>
      <c r="E77" s="7">
        <v>867.5</v>
      </c>
      <c r="F77" s="51">
        <v>0</v>
      </c>
      <c r="G77" s="7">
        <f>E77*F77</f>
        <v>0</v>
      </c>
      <c r="H77" s="29">
        <f>G77</f>
        <v>0</v>
      </c>
    </row>
    <row r="78" spans="1:8" ht="11.25">
      <c r="A78" s="8"/>
      <c r="B78" s="9" t="s">
        <v>11</v>
      </c>
      <c r="C78" s="10" t="s">
        <v>77</v>
      </c>
      <c r="D78" s="11"/>
      <c r="E78" s="12"/>
      <c r="F78" s="12"/>
      <c r="G78" s="13"/>
      <c r="H78" s="9"/>
    </row>
    <row r="79" spans="1:8" ht="11.25">
      <c r="A79" s="8"/>
      <c r="B79" s="9" t="s">
        <v>13</v>
      </c>
      <c r="C79" s="10" t="s">
        <v>78</v>
      </c>
      <c r="D79" s="11"/>
      <c r="E79" s="12"/>
      <c r="F79" s="12"/>
      <c r="G79" s="13"/>
      <c r="H79" s="9"/>
    </row>
    <row r="80" spans="1:9" ht="33.75">
      <c r="A80" s="4" t="s">
        <v>208</v>
      </c>
      <c r="B80" s="5" t="s">
        <v>58</v>
      </c>
      <c r="C80" s="6" t="s">
        <v>113</v>
      </c>
      <c r="D80" s="5" t="s">
        <v>24</v>
      </c>
      <c r="E80" s="7">
        <v>472.5</v>
      </c>
      <c r="F80" s="7">
        <v>0</v>
      </c>
      <c r="G80" s="7">
        <f>E80*F80</f>
        <v>0</v>
      </c>
      <c r="H80" s="29">
        <f>G80</f>
        <v>0</v>
      </c>
      <c r="I80" s="24"/>
    </row>
    <row r="81" spans="1:8" ht="21">
      <c r="A81" s="8"/>
      <c r="B81" s="9" t="s">
        <v>13</v>
      </c>
      <c r="C81" s="10" t="s">
        <v>79</v>
      </c>
      <c r="D81" s="11"/>
      <c r="E81" s="12"/>
      <c r="F81" s="12"/>
      <c r="G81" s="13"/>
      <c r="H81" s="9"/>
    </row>
    <row r="82" spans="1:8" ht="22.5">
      <c r="A82" s="4" t="s">
        <v>209</v>
      </c>
      <c r="B82" s="5" t="s">
        <v>80</v>
      </c>
      <c r="C82" s="6" t="s">
        <v>81</v>
      </c>
      <c r="D82" s="5" t="s">
        <v>26</v>
      </c>
      <c r="E82" s="7">
        <v>6.5</v>
      </c>
      <c r="F82" s="7">
        <v>0</v>
      </c>
      <c r="G82" s="7">
        <f>E82*F82</f>
        <v>0</v>
      </c>
      <c r="H82" s="5"/>
    </row>
    <row r="83" spans="1:8" ht="11.25">
      <c r="A83" s="4"/>
      <c r="B83" s="131" t="s">
        <v>13</v>
      </c>
      <c r="C83" s="95" t="s">
        <v>344</v>
      </c>
      <c r="D83" s="171"/>
      <c r="E83" s="268"/>
      <c r="F83" s="268"/>
      <c r="G83" s="13"/>
      <c r="H83" s="5"/>
    </row>
    <row r="84" spans="1:8" ht="22.5">
      <c r="A84" s="4" t="s">
        <v>210</v>
      </c>
      <c r="B84" s="173" t="s">
        <v>343</v>
      </c>
      <c r="C84" s="174" t="s">
        <v>345</v>
      </c>
      <c r="D84" s="175" t="s">
        <v>26</v>
      </c>
      <c r="E84" s="269">
        <v>61.5</v>
      </c>
      <c r="F84" s="273">
        <v>0</v>
      </c>
      <c r="G84" s="7">
        <f>E84*F84</f>
        <v>0</v>
      </c>
      <c r="H84" s="5"/>
    </row>
    <row r="85" spans="1:8" ht="11.25">
      <c r="A85" s="8"/>
      <c r="B85" s="9" t="s">
        <v>13</v>
      </c>
      <c r="C85" s="10" t="s">
        <v>82</v>
      </c>
      <c r="D85" s="11"/>
      <c r="E85" s="12"/>
      <c r="F85" s="12"/>
      <c r="G85" s="13"/>
      <c r="H85" s="9"/>
    </row>
    <row r="86" spans="1:8" ht="33.75">
      <c r="A86" s="4" t="s">
        <v>211</v>
      </c>
      <c r="B86" s="5" t="s">
        <v>83</v>
      </c>
      <c r="C86" s="6" t="s">
        <v>112</v>
      </c>
      <c r="D86" s="7" t="s">
        <v>24</v>
      </c>
      <c r="E86" s="7">
        <v>12</v>
      </c>
      <c r="F86" s="7">
        <v>0</v>
      </c>
      <c r="G86" s="7">
        <f>E86*F86</f>
        <v>0</v>
      </c>
      <c r="H86" s="9"/>
    </row>
    <row r="87" spans="1:8" ht="22.5">
      <c r="A87" s="4" t="s">
        <v>212</v>
      </c>
      <c r="B87" s="5" t="s">
        <v>83</v>
      </c>
      <c r="C87" s="22" t="s">
        <v>84</v>
      </c>
      <c r="D87" s="5" t="s">
        <v>24</v>
      </c>
      <c r="E87" s="7">
        <v>2147</v>
      </c>
      <c r="F87" s="51">
        <v>0</v>
      </c>
      <c r="G87" s="7">
        <f>E87*F87</f>
        <v>0</v>
      </c>
      <c r="H87" s="29">
        <f>G87</f>
        <v>0</v>
      </c>
    </row>
    <row r="88" spans="1:8" ht="11.25" customHeight="1">
      <c r="A88" s="8"/>
      <c r="B88" s="9" t="s">
        <v>11</v>
      </c>
      <c r="C88" s="67" t="s">
        <v>123</v>
      </c>
      <c r="D88" s="66"/>
      <c r="E88" s="66"/>
      <c r="F88" s="66"/>
      <c r="G88" s="378"/>
      <c r="H88" s="9"/>
    </row>
    <row r="89" spans="1:8" ht="11.25">
      <c r="A89" s="8"/>
      <c r="B89" s="9" t="s">
        <v>13</v>
      </c>
      <c r="C89" s="10" t="s">
        <v>85</v>
      </c>
      <c r="D89" s="11"/>
      <c r="E89" s="12"/>
      <c r="F89" s="12"/>
      <c r="G89" s="13"/>
      <c r="H89" s="9"/>
    </row>
    <row r="90" spans="1:8" ht="22.5">
      <c r="A90" s="47" t="s">
        <v>213</v>
      </c>
      <c r="B90" s="45" t="s">
        <v>115</v>
      </c>
      <c r="C90" s="22" t="s">
        <v>98</v>
      </c>
      <c r="D90" s="5" t="s">
        <v>99</v>
      </c>
      <c r="E90" s="7">
        <v>226.56</v>
      </c>
      <c r="F90" s="7">
        <v>0</v>
      </c>
      <c r="G90" s="7">
        <f>F90*E90</f>
        <v>0</v>
      </c>
      <c r="H90" s="9"/>
    </row>
    <row r="91" spans="1:8" ht="22.5">
      <c r="A91" s="47" t="s">
        <v>214</v>
      </c>
      <c r="B91" s="45" t="s">
        <v>115</v>
      </c>
      <c r="C91" s="22" t="s">
        <v>100</v>
      </c>
      <c r="D91" s="5" t="s">
        <v>99</v>
      </c>
      <c r="E91" s="7">
        <v>5.64</v>
      </c>
      <c r="F91" s="7">
        <v>0</v>
      </c>
      <c r="G91" s="7">
        <f>F91*E91</f>
        <v>0</v>
      </c>
      <c r="H91" s="5"/>
    </row>
    <row r="92" spans="1:8" ht="23.25" customHeight="1">
      <c r="A92" s="47" t="s">
        <v>215</v>
      </c>
      <c r="B92" s="45" t="s">
        <v>115</v>
      </c>
      <c r="C92" s="22" t="s">
        <v>101</v>
      </c>
      <c r="D92" s="5" t="s">
        <v>99</v>
      </c>
      <c r="E92" s="7">
        <v>30.82</v>
      </c>
      <c r="F92" s="7">
        <v>0</v>
      </c>
      <c r="G92" s="7">
        <f>F92*E92</f>
        <v>0</v>
      </c>
      <c r="H92" s="5"/>
    </row>
    <row r="93" spans="1:8" ht="11.25">
      <c r="A93" s="8"/>
      <c r="B93" s="9" t="s">
        <v>13</v>
      </c>
      <c r="C93" s="10" t="s">
        <v>86</v>
      </c>
      <c r="D93" s="11"/>
      <c r="E93" s="12"/>
      <c r="F93" s="12"/>
      <c r="G93" s="13"/>
      <c r="H93" s="5"/>
    </row>
    <row r="94" spans="1:8" ht="11.25">
      <c r="A94" s="47" t="s">
        <v>216</v>
      </c>
      <c r="B94" s="45" t="s">
        <v>116</v>
      </c>
      <c r="C94" s="22" t="s">
        <v>102</v>
      </c>
      <c r="D94" s="5" t="s">
        <v>97</v>
      </c>
      <c r="E94" s="7">
        <v>35</v>
      </c>
      <c r="F94" s="7">
        <v>0</v>
      </c>
      <c r="G94" s="7">
        <f>E94*F94</f>
        <v>0</v>
      </c>
      <c r="H94" s="5"/>
    </row>
    <row r="95" spans="1:8" ht="21.75" customHeight="1">
      <c r="A95" s="47" t="s">
        <v>217</v>
      </c>
      <c r="B95" s="45" t="s">
        <v>116</v>
      </c>
      <c r="C95" s="22" t="s">
        <v>103</v>
      </c>
      <c r="D95" s="5" t="s">
        <v>97</v>
      </c>
      <c r="E95" s="7">
        <v>38</v>
      </c>
      <c r="F95" s="7">
        <v>0</v>
      </c>
      <c r="G95" s="7">
        <f>F95*E95</f>
        <v>0</v>
      </c>
      <c r="H95" s="5"/>
    </row>
    <row r="96" spans="1:8" ht="11.25">
      <c r="A96" s="47" t="s">
        <v>218</v>
      </c>
      <c r="B96" s="45" t="s">
        <v>116</v>
      </c>
      <c r="C96" s="22" t="s">
        <v>169</v>
      </c>
      <c r="D96" s="5" t="s">
        <v>26</v>
      </c>
      <c r="E96" s="7">
        <v>53</v>
      </c>
      <c r="F96" s="51">
        <v>0</v>
      </c>
      <c r="G96" s="7">
        <f>F96*E96</f>
        <v>0</v>
      </c>
      <c r="H96" s="5"/>
    </row>
    <row r="97" spans="1:8" ht="11.25">
      <c r="A97" s="8"/>
      <c r="B97" s="9" t="s">
        <v>11</v>
      </c>
      <c r="C97" s="10" t="s">
        <v>88</v>
      </c>
      <c r="D97" s="11"/>
      <c r="E97" s="12"/>
      <c r="F97" s="12"/>
      <c r="G97" s="13"/>
      <c r="H97" s="9"/>
    </row>
    <row r="98" spans="1:8" ht="11.25">
      <c r="A98" s="8"/>
      <c r="B98" s="9" t="s">
        <v>13</v>
      </c>
      <c r="C98" s="10" t="s">
        <v>89</v>
      </c>
      <c r="D98" s="11"/>
      <c r="E98" s="12"/>
      <c r="F98" s="12"/>
      <c r="G98" s="13"/>
      <c r="H98" s="9"/>
    </row>
    <row r="99" spans="1:8" ht="11.25">
      <c r="A99" s="4" t="s">
        <v>219</v>
      </c>
      <c r="B99" s="5" t="s">
        <v>39</v>
      </c>
      <c r="C99" s="6" t="s">
        <v>90</v>
      </c>
      <c r="D99" s="5" t="s">
        <v>31</v>
      </c>
      <c r="E99" s="7">
        <v>11</v>
      </c>
      <c r="F99" s="7">
        <v>0</v>
      </c>
      <c r="G99" s="7">
        <f aca="true" t="shared" si="3" ref="G99:G104">E99*F99</f>
        <v>0</v>
      </c>
      <c r="H99" s="9"/>
    </row>
    <row r="100" spans="1:8" ht="11.25">
      <c r="A100" s="4" t="s">
        <v>220</v>
      </c>
      <c r="B100" s="5" t="s">
        <v>39</v>
      </c>
      <c r="C100" s="6" t="s">
        <v>91</v>
      </c>
      <c r="D100" s="5" t="s">
        <v>31</v>
      </c>
      <c r="E100" s="7">
        <v>16</v>
      </c>
      <c r="F100" s="7">
        <v>0</v>
      </c>
      <c r="G100" s="7">
        <f t="shared" si="3"/>
        <v>0</v>
      </c>
      <c r="H100" s="9"/>
    </row>
    <row r="101" spans="1:8" ht="22.5">
      <c r="A101" s="4" t="s">
        <v>247</v>
      </c>
      <c r="B101" s="5" t="s">
        <v>39</v>
      </c>
      <c r="C101" s="6" t="s">
        <v>130</v>
      </c>
      <c r="D101" s="5" t="s">
        <v>31</v>
      </c>
      <c r="E101" s="7">
        <v>4</v>
      </c>
      <c r="F101" s="7">
        <v>0</v>
      </c>
      <c r="G101" s="7">
        <f t="shared" si="3"/>
        <v>0</v>
      </c>
      <c r="H101" s="9"/>
    </row>
    <row r="102" spans="1:8" ht="22.5">
      <c r="A102" s="4" t="s">
        <v>221</v>
      </c>
      <c r="B102" s="5" t="s">
        <v>39</v>
      </c>
      <c r="C102" s="6" t="s">
        <v>92</v>
      </c>
      <c r="D102" s="5" t="s">
        <v>31</v>
      </c>
      <c r="E102" s="7">
        <v>10</v>
      </c>
      <c r="F102" s="7">
        <v>0</v>
      </c>
      <c r="G102" s="7">
        <f t="shared" si="3"/>
        <v>0</v>
      </c>
      <c r="H102" s="9"/>
    </row>
    <row r="103" spans="1:8" ht="22.5">
      <c r="A103" s="4" t="s">
        <v>222</v>
      </c>
      <c r="B103" s="5" t="s">
        <v>93</v>
      </c>
      <c r="C103" s="6" t="s">
        <v>94</v>
      </c>
      <c r="D103" s="5" t="s">
        <v>26</v>
      </c>
      <c r="E103" s="7">
        <v>165</v>
      </c>
      <c r="F103" s="7">
        <v>0</v>
      </c>
      <c r="G103" s="7">
        <f t="shared" si="3"/>
        <v>0</v>
      </c>
      <c r="H103" s="5"/>
    </row>
    <row r="104" spans="1:8" ht="22.5">
      <c r="A104" s="4" t="s">
        <v>223</v>
      </c>
      <c r="B104" s="5" t="s">
        <v>93</v>
      </c>
      <c r="C104" s="6" t="s">
        <v>95</v>
      </c>
      <c r="D104" s="5" t="s">
        <v>26</v>
      </c>
      <c r="E104" s="7">
        <v>104</v>
      </c>
      <c r="F104" s="7">
        <v>0</v>
      </c>
      <c r="G104" s="7">
        <f t="shared" si="3"/>
        <v>0</v>
      </c>
      <c r="H104" s="29">
        <f>SUM(G103:G104)</f>
        <v>0</v>
      </c>
    </row>
    <row r="105" spans="1:8" ht="11.25">
      <c r="A105" s="65"/>
      <c r="B105" s="53" t="s">
        <v>133</v>
      </c>
      <c r="C105" s="54"/>
      <c r="D105" s="60"/>
      <c r="E105" s="60"/>
      <c r="F105" s="60"/>
      <c r="G105" s="379"/>
      <c r="H105" s="29"/>
    </row>
    <row r="106" spans="1:8" ht="11.25">
      <c r="A106" s="70"/>
      <c r="B106" s="53" t="s">
        <v>134</v>
      </c>
      <c r="C106" s="54"/>
      <c r="D106" s="60"/>
      <c r="E106" s="60"/>
      <c r="F106" s="60"/>
      <c r="G106" s="379"/>
      <c r="H106" s="29"/>
    </row>
    <row r="107" spans="1:8" ht="45">
      <c r="A107" s="71" t="s">
        <v>248</v>
      </c>
      <c r="B107" s="55" t="s">
        <v>36</v>
      </c>
      <c r="C107" s="56" t="s">
        <v>240</v>
      </c>
      <c r="D107" s="61" t="s">
        <v>20</v>
      </c>
      <c r="E107" s="62">
        <v>27.29</v>
      </c>
      <c r="F107" s="63">
        <v>0</v>
      </c>
      <c r="G107" s="51">
        <f>E107*F107</f>
        <v>0</v>
      </c>
      <c r="H107" s="29"/>
    </row>
    <row r="108" spans="1:8" ht="11.25">
      <c r="A108" s="70"/>
      <c r="B108" s="53" t="s">
        <v>135</v>
      </c>
      <c r="C108" s="54"/>
      <c r="D108" s="60"/>
      <c r="E108" s="60"/>
      <c r="F108" s="60"/>
      <c r="G108" s="379"/>
      <c r="H108" s="29"/>
    </row>
    <row r="109" spans="1:8" ht="27" customHeight="1">
      <c r="A109" s="71" t="s">
        <v>224</v>
      </c>
      <c r="B109" s="55" t="s">
        <v>39</v>
      </c>
      <c r="C109" s="56" t="s">
        <v>136</v>
      </c>
      <c r="D109" s="61" t="s">
        <v>20</v>
      </c>
      <c r="E109" s="62">
        <v>7.83</v>
      </c>
      <c r="F109" s="62">
        <v>0</v>
      </c>
      <c r="G109" s="7">
        <f>E109*F109</f>
        <v>0</v>
      </c>
      <c r="H109" s="29"/>
    </row>
    <row r="110" spans="1:8" ht="27" customHeight="1">
      <c r="A110" s="71" t="s">
        <v>225</v>
      </c>
      <c r="B110" s="55" t="s">
        <v>39</v>
      </c>
      <c r="C110" s="56" t="s">
        <v>137</v>
      </c>
      <c r="D110" s="61" t="s">
        <v>26</v>
      </c>
      <c r="E110" s="63">
        <v>35.57</v>
      </c>
      <c r="F110" s="63">
        <v>0</v>
      </c>
      <c r="G110" s="7">
        <f>E110*F110</f>
        <v>0</v>
      </c>
      <c r="H110" s="29"/>
    </row>
    <row r="111" spans="1:8" ht="27" customHeight="1">
      <c r="A111" s="71" t="s">
        <v>226</v>
      </c>
      <c r="B111" s="55" t="s">
        <v>39</v>
      </c>
      <c r="C111" s="56" t="s">
        <v>138</v>
      </c>
      <c r="D111" s="61" t="s">
        <v>20</v>
      </c>
      <c r="E111" s="62">
        <v>24.32</v>
      </c>
      <c r="F111" s="62">
        <v>0</v>
      </c>
      <c r="G111" s="7">
        <f>E111*F111</f>
        <v>0</v>
      </c>
      <c r="H111" s="29"/>
    </row>
    <row r="112" spans="1:8" ht="11.25">
      <c r="A112" s="70"/>
      <c r="B112" s="53" t="s">
        <v>139</v>
      </c>
      <c r="C112" s="54"/>
      <c r="D112" s="60"/>
      <c r="E112" s="60"/>
      <c r="F112" s="60"/>
      <c r="G112" s="379"/>
      <c r="H112" s="29"/>
    </row>
    <row r="113" spans="1:8" ht="22.5">
      <c r="A113" s="71" t="s">
        <v>227</v>
      </c>
      <c r="B113" s="55" t="s">
        <v>39</v>
      </c>
      <c r="C113" s="56" t="s">
        <v>140</v>
      </c>
      <c r="D113" s="61" t="s">
        <v>20</v>
      </c>
      <c r="E113" s="62">
        <v>0.73</v>
      </c>
      <c r="F113" s="62">
        <v>0</v>
      </c>
      <c r="G113" s="7">
        <f>E113*F113</f>
        <v>0</v>
      </c>
      <c r="H113" s="29"/>
    </row>
    <row r="114" spans="1:8" ht="22.5">
      <c r="A114" s="71" t="s">
        <v>228</v>
      </c>
      <c r="B114" s="55" t="s">
        <v>39</v>
      </c>
      <c r="C114" s="57" t="s">
        <v>141</v>
      </c>
      <c r="D114" s="61" t="s">
        <v>31</v>
      </c>
      <c r="E114" s="62">
        <v>1</v>
      </c>
      <c r="F114" s="63">
        <v>0</v>
      </c>
      <c r="G114" s="7">
        <f>E114*F114</f>
        <v>0</v>
      </c>
      <c r="H114" s="29"/>
    </row>
    <row r="115" spans="1:8" ht="33.75">
      <c r="A115" s="71" t="s">
        <v>229</v>
      </c>
      <c r="B115" s="55" t="s">
        <v>39</v>
      </c>
      <c r="C115" s="56" t="s">
        <v>142</v>
      </c>
      <c r="D115" s="61" t="s">
        <v>143</v>
      </c>
      <c r="E115" s="62">
        <v>1</v>
      </c>
      <c r="F115" s="62">
        <v>0</v>
      </c>
      <c r="G115" s="7">
        <f>E115*F115</f>
        <v>0</v>
      </c>
      <c r="H115" s="29"/>
    </row>
    <row r="116" spans="1:8" ht="11.25">
      <c r="A116" s="70"/>
      <c r="B116" s="53" t="s">
        <v>144</v>
      </c>
      <c r="C116" s="54"/>
      <c r="D116" s="60"/>
      <c r="E116" s="60"/>
      <c r="F116" s="60"/>
      <c r="G116" s="379"/>
      <c r="H116" s="29"/>
    </row>
    <row r="117" spans="1:8" ht="22.5">
      <c r="A117" s="71" t="s">
        <v>230</v>
      </c>
      <c r="B117" s="55" t="s">
        <v>39</v>
      </c>
      <c r="C117" s="56" t="s">
        <v>145</v>
      </c>
      <c r="D117" s="61" t="s">
        <v>31</v>
      </c>
      <c r="E117" s="62">
        <v>1</v>
      </c>
      <c r="F117" s="62">
        <v>0</v>
      </c>
      <c r="G117" s="7">
        <f>E117*F117</f>
        <v>0</v>
      </c>
      <c r="H117" s="29"/>
    </row>
    <row r="118" spans="1:8" ht="11.25">
      <c r="A118" s="70"/>
      <c r="B118" s="53" t="s">
        <v>146</v>
      </c>
      <c r="C118" s="54"/>
      <c r="D118" s="60"/>
      <c r="E118" s="60"/>
      <c r="F118" s="60"/>
      <c r="G118" s="379"/>
      <c r="H118" s="29"/>
    </row>
    <row r="119" spans="1:8" ht="45">
      <c r="A119" s="71" t="s">
        <v>231</v>
      </c>
      <c r="B119" s="55" t="s">
        <v>38</v>
      </c>
      <c r="C119" s="56" t="s">
        <v>147</v>
      </c>
      <c r="D119" s="61" t="s">
        <v>20</v>
      </c>
      <c r="E119" s="62">
        <v>13.8</v>
      </c>
      <c r="F119" s="62">
        <v>0</v>
      </c>
      <c r="G119" s="7">
        <f>E119*F119</f>
        <v>0</v>
      </c>
      <c r="H119" s="29"/>
    </row>
    <row r="120" spans="1:8" ht="29.25" customHeight="1">
      <c r="A120" s="71" t="s">
        <v>249</v>
      </c>
      <c r="B120" s="55" t="s">
        <v>38</v>
      </c>
      <c r="C120" s="56" t="s">
        <v>148</v>
      </c>
      <c r="D120" s="61" t="s">
        <v>20</v>
      </c>
      <c r="E120" s="62">
        <v>47.44</v>
      </c>
      <c r="F120" s="62">
        <v>0</v>
      </c>
      <c r="G120" s="7">
        <f>E120*F120</f>
        <v>0</v>
      </c>
      <c r="H120" s="29"/>
    </row>
    <row r="121" spans="1:8" ht="11.25">
      <c r="A121" s="70"/>
      <c r="B121" s="53" t="s">
        <v>149</v>
      </c>
      <c r="C121" s="54"/>
      <c r="D121" s="60"/>
      <c r="E121" s="60"/>
      <c r="F121" s="60"/>
      <c r="G121" s="379"/>
      <c r="H121" s="29"/>
    </row>
    <row r="122" spans="1:8" ht="11.25">
      <c r="A122" s="70"/>
      <c r="B122" s="53" t="s">
        <v>150</v>
      </c>
      <c r="C122" s="54"/>
      <c r="D122" s="60"/>
      <c r="E122" s="60"/>
      <c r="F122" s="60"/>
      <c r="G122" s="379"/>
      <c r="H122" s="29"/>
    </row>
    <row r="123" spans="1:8" ht="20.25" customHeight="1">
      <c r="A123" s="71" t="s">
        <v>232</v>
      </c>
      <c r="B123" s="55" t="s">
        <v>36</v>
      </c>
      <c r="C123" s="58" t="s">
        <v>151</v>
      </c>
      <c r="D123" s="61" t="s">
        <v>152</v>
      </c>
      <c r="E123" s="62">
        <v>140</v>
      </c>
      <c r="F123" s="63">
        <v>0</v>
      </c>
      <c r="G123" s="7">
        <f>E123*F123</f>
        <v>0</v>
      </c>
      <c r="H123" s="29"/>
    </row>
    <row r="124" spans="1:8" ht="45">
      <c r="A124" s="71" t="s">
        <v>233</v>
      </c>
      <c r="B124" s="55" t="s">
        <v>36</v>
      </c>
      <c r="C124" s="56" t="s">
        <v>240</v>
      </c>
      <c r="D124" s="61" t="s">
        <v>20</v>
      </c>
      <c r="E124" s="62">
        <v>18.82</v>
      </c>
      <c r="F124" s="63">
        <v>0</v>
      </c>
      <c r="G124" s="7">
        <f>E124*F124</f>
        <v>0</v>
      </c>
      <c r="H124" s="29"/>
    </row>
    <row r="125" spans="1:8" ht="11.25">
      <c r="A125" s="70"/>
      <c r="B125" s="53" t="s">
        <v>135</v>
      </c>
      <c r="C125" s="54"/>
      <c r="D125" s="60"/>
      <c r="E125" s="60"/>
      <c r="F125" s="60"/>
      <c r="G125" s="379"/>
      <c r="H125" s="29"/>
    </row>
    <row r="126" spans="1:8" ht="22.5">
      <c r="A126" s="71" t="s">
        <v>234</v>
      </c>
      <c r="B126" s="59" t="s">
        <v>39</v>
      </c>
      <c r="C126" s="56" t="s">
        <v>140</v>
      </c>
      <c r="D126" s="61" t="s">
        <v>20</v>
      </c>
      <c r="E126" s="62">
        <v>1.65</v>
      </c>
      <c r="F126" s="62">
        <v>0</v>
      </c>
      <c r="G126" s="7">
        <f>E126*F126</f>
        <v>0</v>
      </c>
      <c r="H126" s="29"/>
    </row>
    <row r="127" spans="1:8" ht="22.5">
      <c r="A127" s="71" t="s">
        <v>235</v>
      </c>
      <c r="B127" s="55" t="s">
        <v>39</v>
      </c>
      <c r="C127" s="56" t="s">
        <v>153</v>
      </c>
      <c r="D127" s="61" t="s">
        <v>31</v>
      </c>
      <c r="E127" s="62">
        <v>11</v>
      </c>
      <c r="F127" s="62">
        <v>0</v>
      </c>
      <c r="G127" s="7">
        <f>E127*F127</f>
        <v>0</v>
      </c>
      <c r="H127" s="29"/>
    </row>
    <row r="128" spans="1:8" ht="33.75">
      <c r="A128" s="71" t="s">
        <v>236</v>
      </c>
      <c r="B128" s="55" t="s">
        <v>39</v>
      </c>
      <c r="C128" s="56" t="s">
        <v>154</v>
      </c>
      <c r="D128" s="61" t="s">
        <v>31</v>
      </c>
      <c r="E128" s="62">
        <v>11</v>
      </c>
      <c r="F128" s="63">
        <v>0</v>
      </c>
      <c r="G128" s="7">
        <f>E128*F128</f>
        <v>0</v>
      </c>
      <c r="H128" s="29"/>
    </row>
    <row r="129" spans="1:8" ht="22.5">
      <c r="A129" s="71" t="s">
        <v>250</v>
      </c>
      <c r="B129" s="55" t="s">
        <v>39</v>
      </c>
      <c r="C129" s="56" t="s">
        <v>155</v>
      </c>
      <c r="D129" s="61" t="s">
        <v>31</v>
      </c>
      <c r="E129" s="62">
        <v>11</v>
      </c>
      <c r="F129" s="63">
        <v>0</v>
      </c>
      <c r="G129" s="7">
        <f>E129*F129</f>
        <v>0</v>
      </c>
      <c r="H129" s="29"/>
    </row>
    <row r="130" spans="1:8" ht="18" customHeight="1">
      <c r="A130" s="70"/>
      <c r="B130" s="53" t="s">
        <v>156</v>
      </c>
      <c r="C130" s="54"/>
      <c r="D130" s="60"/>
      <c r="E130" s="60"/>
      <c r="F130" s="60"/>
      <c r="G130" s="379"/>
      <c r="H130" s="29"/>
    </row>
    <row r="131" spans="1:8" ht="45">
      <c r="A131" s="71" t="s">
        <v>237</v>
      </c>
      <c r="B131" s="55" t="s">
        <v>36</v>
      </c>
      <c r="C131" s="56" t="s">
        <v>240</v>
      </c>
      <c r="D131" s="61" t="s">
        <v>20</v>
      </c>
      <c r="E131" s="62">
        <v>41.88</v>
      </c>
      <c r="F131" s="63">
        <v>0</v>
      </c>
      <c r="G131" s="7">
        <f>E131*F131</f>
        <v>0</v>
      </c>
      <c r="H131" s="29"/>
    </row>
    <row r="132" spans="1:8" ht="11.25">
      <c r="A132" s="70"/>
      <c r="B132" s="53" t="s">
        <v>135</v>
      </c>
      <c r="C132" s="54"/>
      <c r="D132" s="60"/>
      <c r="E132" s="60"/>
      <c r="F132" s="60"/>
      <c r="G132" s="379"/>
      <c r="H132" s="29"/>
    </row>
    <row r="133" spans="1:8" ht="27.75" customHeight="1">
      <c r="A133" s="71" t="s">
        <v>238</v>
      </c>
      <c r="B133" s="55" t="s">
        <v>39</v>
      </c>
      <c r="C133" s="56" t="s">
        <v>140</v>
      </c>
      <c r="D133" s="61" t="s">
        <v>20</v>
      </c>
      <c r="E133" s="62">
        <v>8.56</v>
      </c>
      <c r="F133" s="62">
        <v>0</v>
      </c>
      <c r="G133" s="7">
        <f>E133*F133</f>
        <v>0</v>
      </c>
      <c r="H133" s="29"/>
    </row>
    <row r="134" spans="1:8" ht="27.75" customHeight="1">
      <c r="A134" s="71" t="s">
        <v>239</v>
      </c>
      <c r="B134" s="55" t="s">
        <v>39</v>
      </c>
      <c r="C134" s="56" t="s">
        <v>157</v>
      </c>
      <c r="D134" s="61" t="s">
        <v>26</v>
      </c>
      <c r="E134" s="62">
        <v>80.9</v>
      </c>
      <c r="F134" s="62">
        <v>0</v>
      </c>
      <c r="G134" s="7">
        <f>E134*F134</f>
        <v>0</v>
      </c>
      <c r="H134" s="29"/>
    </row>
    <row r="135" spans="1:8" ht="27.75" customHeight="1">
      <c r="A135" s="71" t="s">
        <v>415</v>
      </c>
      <c r="B135" s="55" t="s">
        <v>39</v>
      </c>
      <c r="C135" s="56" t="s">
        <v>138</v>
      </c>
      <c r="D135" s="61" t="s">
        <v>20</v>
      </c>
      <c r="E135" s="62">
        <v>0.58</v>
      </c>
      <c r="F135" s="62">
        <v>0</v>
      </c>
      <c r="G135" s="7">
        <f>E135*F135</f>
        <v>0</v>
      </c>
      <c r="H135" s="29"/>
    </row>
    <row r="136" spans="1:8" ht="27.75" customHeight="1">
      <c r="A136" s="71" t="s">
        <v>416</v>
      </c>
      <c r="B136" s="55" t="s">
        <v>93</v>
      </c>
      <c r="C136" s="56" t="s">
        <v>158</v>
      </c>
      <c r="D136" s="61" t="s">
        <v>26</v>
      </c>
      <c r="E136" s="62">
        <v>78</v>
      </c>
      <c r="F136" s="63">
        <v>0</v>
      </c>
      <c r="G136" s="7">
        <f>E136*F136</f>
        <v>0</v>
      </c>
      <c r="H136" s="29"/>
    </row>
    <row r="137" spans="1:8" ht="11.25">
      <c r="A137" s="70"/>
      <c r="B137" s="53" t="s">
        <v>159</v>
      </c>
      <c r="C137" s="54"/>
      <c r="D137" s="60"/>
      <c r="E137" s="60"/>
      <c r="F137" s="60"/>
      <c r="G137" s="379"/>
      <c r="H137" s="29"/>
    </row>
    <row r="138" spans="1:8" ht="45">
      <c r="A138" s="71" t="s">
        <v>417</v>
      </c>
      <c r="B138" s="55" t="s">
        <v>38</v>
      </c>
      <c r="C138" s="56" t="s">
        <v>160</v>
      </c>
      <c r="D138" s="61" t="s">
        <v>20</v>
      </c>
      <c r="E138" s="62">
        <v>47.75</v>
      </c>
      <c r="F138" s="63">
        <v>0</v>
      </c>
      <c r="G138" s="7">
        <f>E138*F138</f>
        <v>0</v>
      </c>
      <c r="H138" s="52"/>
    </row>
    <row r="139" spans="1:8" ht="27.75" customHeight="1">
      <c r="A139" s="71" t="s">
        <v>418</v>
      </c>
      <c r="B139" s="55" t="s">
        <v>38</v>
      </c>
      <c r="C139" s="56" t="s">
        <v>161</v>
      </c>
      <c r="D139" s="61" t="s">
        <v>20</v>
      </c>
      <c r="E139" s="62">
        <v>12.95</v>
      </c>
      <c r="F139" s="62">
        <v>0</v>
      </c>
      <c r="G139" s="7">
        <f>E139*F139</f>
        <v>0</v>
      </c>
      <c r="H139" s="52"/>
    </row>
    <row r="140" spans="1:8" ht="11.25">
      <c r="A140" s="70"/>
      <c r="B140" s="53" t="s">
        <v>163</v>
      </c>
      <c r="C140" s="54"/>
      <c r="D140" s="60"/>
      <c r="E140" s="60"/>
      <c r="F140" s="60"/>
      <c r="G140" s="379"/>
      <c r="H140" s="52"/>
    </row>
    <row r="141" spans="1:8" ht="11.25">
      <c r="A141" s="70"/>
      <c r="B141" s="53" t="s">
        <v>164</v>
      </c>
      <c r="C141" s="54"/>
      <c r="D141" s="60"/>
      <c r="E141" s="60"/>
      <c r="F141" s="60"/>
      <c r="G141" s="379"/>
      <c r="H141" s="52"/>
    </row>
    <row r="142" spans="1:8" ht="27" customHeight="1">
      <c r="A142" s="71" t="s">
        <v>419</v>
      </c>
      <c r="B142" s="55" t="s">
        <v>83</v>
      </c>
      <c r="C142" s="56" t="s">
        <v>165</v>
      </c>
      <c r="D142" s="61" t="s">
        <v>24</v>
      </c>
      <c r="E142" s="62">
        <v>29</v>
      </c>
      <c r="F142" s="62">
        <v>0</v>
      </c>
      <c r="G142" s="7">
        <f>E142*F142</f>
        <v>0</v>
      </c>
      <c r="H142" s="52"/>
    </row>
    <row r="143" spans="1:8" ht="18.75" customHeight="1">
      <c r="A143" s="411" t="s">
        <v>429</v>
      </c>
      <c r="B143" s="412"/>
      <c r="C143" s="412"/>
      <c r="D143" s="44"/>
      <c r="E143" s="274"/>
      <c r="F143" s="64"/>
      <c r="G143" s="343">
        <f>SUM(G11:G142)</f>
        <v>0</v>
      </c>
      <c r="H143" s="5"/>
    </row>
    <row r="144" spans="1:9" ht="12.75" customHeight="1">
      <c r="A144" s="337"/>
      <c r="B144" s="413" t="s">
        <v>404</v>
      </c>
      <c r="C144" s="413"/>
      <c r="D144" s="413"/>
      <c r="E144" s="337"/>
      <c r="F144" s="338"/>
      <c r="G144" s="338"/>
      <c r="H144" s="21"/>
      <c r="I144" s="278"/>
    </row>
    <row r="145" spans="1:7" ht="24" customHeight="1">
      <c r="A145" s="9" t="s">
        <v>251</v>
      </c>
      <c r="B145" s="72" t="s">
        <v>1</v>
      </c>
      <c r="C145" s="9" t="s">
        <v>252</v>
      </c>
      <c r="D145" s="72" t="s">
        <v>253</v>
      </c>
      <c r="E145" s="9" t="s">
        <v>254</v>
      </c>
      <c r="F145" s="73" t="s">
        <v>255</v>
      </c>
      <c r="G145" s="73" t="s">
        <v>256</v>
      </c>
    </row>
    <row r="146" spans="1:7" ht="19.5" customHeight="1">
      <c r="A146" s="9" t="s">
        <v>396</v>
      </c>
      <c r="B146" s="9" t="s">
        <v>258</v>
      </c>
      <c r="C146" s="10" t="s">
        <v>399</v>
      </c>
      <c r="D146" s="74"/>
      <c r="E146" s="74"/>
      <c r="F146" s="74"/>
      <c r="G146" s="74"/>
    </row>
    <row r="147" spans="1:7" ht="14.25" customHeight="1">
      <c r="A147" s="9"/>
      <c r="B147" s="75" t="s">
        <v>259</v>
      </c>
      <c r="C147" s="76" t="s">
        <v>260</v>
      </c>
      <c r="D147" s="77"/>
      <c r="E147" s="77"/>
      <c r="F147" s="77"/>
      <c r="G147" s="77"/>
    </row>
    <row r="148" spans="1:7" ht="37.5" customHeight="1">
      <c r="A148" s="78">
        <v>1</v>
      </c>
      <c r="B148" s="79" t="s">
        <v>259</v>
      </c>
      <c r="C148" s="80" t="s">
        <v>261</v>
      </c>
      <c r="D148" s="81" t="s">
        <v>17</v>
      </c>
      <c r="E148" s="82">
        <v>2.85</v>
      </c>
      <c r="F148" s="276">
        <v>0</v>
      </c>
      <c r="G148" s="83">
        <f>E148*F148</f>
        <v>0</v>
      </c>
    </row>
    <row r="149" spans="1:7" ht="25.5" customHeight="1">
      <c r="A149" s="84"/>
      <c r="B149" s="85" t="s">
        <v>262</v>
      </c>
      <c r="C149" s="76" t="s">
        <v>263</v>
      </c>
      <c r="D149" s="77"/>
      <c r="E149" s="77"/>
      <c r="F149" s="77"/>
      <c r="G149" s="110"/>
    </row>
    <row r="150" spans="1:7" ht="28.5" customHeight="1">
      <c r="A150" s="86">
        <f>A148+1</f>
        <v>2</v>
      </c>
      <c r="B150" s="87" t="s">
        <v>262</v>
      </c>
      <c r="C150" s="88" t="s">
        <v>264</v>
      </c>
      <c r="D150" s="89" t="s">
        <v>97</v>
      </c>
      <c r="E150" s="90">
        <v>70</v>
      </c>
      <c r="F150" s="91">
        <v>0</v>
      </c>
      <c r="G150" s="91">
        <f aca="true" t="shared" si="4" ref="G150:G155">E150*F150</f>
        <v>0</v>
      </c>
    </row>
    <row r="151" spans="1:7" ht="26.25" customHeight="1">
      <c r="A151" s="86">
        <f>A150+1</f>
        <v>3</v>
      </c>
      <c r="B151" s="87" t="s">
        <v>262</v>
      </c>
      <c r="C151" s="88" t="s">
        <v>265</v>
      </c>
      <c r="D151" s="89" t="s">
        <v>97</v>
      </c>
      <c r="E151" s="90">
        <v>24</v>
      </c>
      <c r="F151" s="91">
        <v>0</v>
      </c>
      <c r="G151" s="91">
        <f t="shared" si="4"/>
        <v>0</v>
      </c>
    </row>
    <row r="152" spans="1:7" ht="22.5" customHeight="1">
      <c r="A152" s="86">
        <f>A151+1</f>
        <v>4</v>
      </c>
      <c r="B152" s="87" t="s">
        <v>262</v>
      </c>
      <c r="C152" s="88" t="s">
        <v>266</v>
      </c>
      <c r="D152" s="89" t="s">
        <v>97</v>
      </c>
      <c r="E152" s="90">
        <v>7</v>
      </c>
      <c r="F152" s="92">
        <v>0</v>
      </c>
      <c r="G152" s="92">
        <f t="shared" si="4"/>
        <v>0</v>
      </c>
    </row>
    <row r="153" spans="1:7" ht="27.75" customHeight="1">
      <c r="A153" s="86">
        <f>A152+1</f>
        <v>5</v>
      </c>
      <c r="B153" s="87" t="s">
        <v>262</v>
      </c>
      <c r="C153" s="88" t="s">
        <v>267</v>
      </c>
      <c r="D153" s="89" t="s">
        <v>97</v>
      </c>
      <c r="E153" s="90">
        <v>2</v>
      </c>
      <c r="F153" s="92">
        <v>0</v>
      </c>
      <c r="G153" s="92">
        <f t="shared" si="4"/>
        <v>0</v>
      </c>
    </row>
    <row r="154" spans="1:7" ht="23.25" customHeight="1">
      <c r="A154" s="86">
        <f>A153+1</f>
        <v>6</v>
      </c>
      <c r="B154" s="87" t="s">
        <v>262</v>
      </c>
      <c r="C154" s="88" t="s">
        <v>268</v>
      </c>
      <c r="D154" s="89" t="s">
        <v>97</v>
      </c>
      <c r="E154" s="90">
        <v>4</v>
      </c>
      <c r="F154" s="91">
        <v>0</v>
      </c>
      <c r="G154" s="91">
        <f t="shared" si="4"/>
        <v>0</v>
      </c>
    </row>
    <row r="155" spans="1:7" ht="26.25" customHeight="1">
      <c r="A155" s="86">
        <f>A154+1</f>
        <v>7</v>
      </c>
      <c r="B155" s="87" t="s">
        <v>262</v>
      </c>
      <c r="C155" s="88" t="s">
        <v>269</v>
      </c>
      <c r="D155" s="89" t="s">
        <v>97</v>
      </c>
      <c r="E155" s="90">
        <v>1</v>
      </c>
      <c r="F155" s="92">
        <v>0</v>
      </c>
      <c r="G155" s="93">
        <f t="shared" si="4"/>
        <v>0</v>
      </c>
    </row>
    <row r="156" spans="1:7" ht="14.25" customHeight="1">
      <c r="A156" s="9"/>
      <c r="B156" s="94" t="s">
        <v>270</v>
      </c>
      <c r="C156" s="95" t="s">
        <v>271</v>
      </c>
      <c r="D156" s="96"/>
      <c r="E156" s="96"/>
      <c r="F156" s="96"/>
      <c r="G156" s="380"/>
    </row>
    <row r="157" spans="1:7" ht="26.25" customHeight="1">
      <c r="A157" s="97">
        <f>A155+1</f>
        <v>8</v>
      </c>
      <c r="B157" s="79" t="s">
        <v>270</v>
      </c>
      <c r="C157" s="98" t="s">
        <v>272</v>
      </c>
      <c r="D157" s="99" t="s">
        <v>366</v>
      </c>
      <c r="E157" s="100">
        <v>23940</v>
      </c>
      <c r="F157" s="262">
        <v>0</v>
      </c>
      <c r="G157" s="92">
        <f>E157*F157</f>
        <v>0</v>
      </c>
    </row>
    <row r="158" spans="1:7" ht="14.25" customHeight="1">
      <c r="A158" s="101"/>
      <c r="B158" s="94" t="s">
        <v>273</v>
      </c>
      <c r="C158" s="76" t="s">
        <v>274</v>
      </c>
      <c r="D158" s="77"/>
      <c r="E158" s="77"/>
      <c r="F158" s="77"/>
      <c r="G158" s="110"/>
    </row>
    <row r="159" spans="1:7" ht="30" customHeight="1">
      <c r="A159" s="86">
        <f>A157+1</f>
        <v>9</v>
      </c>
      <c r="B159" s="102" t="s">
        <v>273</v>
      </c>
      <c r="C159" s="88" t="s">
        <v>275</v>
      </c>
      <c r="D159" s="89" t="s">
        <v>366</v>
      </c>
      <c r="E159" s="90">
        <v>2297.5</v>
      </c>
      <c r="F159" s="91">
        <v>0</v>
      </c>
      <c r="G159" s="91">
        <f aca="true" t="shared" si="5" ref="G159:G164">F159*E159</f>
        <v>0</v>
      </c>
    </row>
    <row r="160" spans="1:7" ht="26.25" customHeight="1">
      <c r="A160" s="86">
        <f aca="true" t="shared" si="6" ref="A160:A168">A159+1</f>
        <v>10</v>
      </c>
      <c r="B160" s="87" t="s">
        <v>273</v>
      </c>
      <c r="C160" s="88" t="s">
        <v>276</v>
      </c>
      <c r="D160" s="89" t="s">
        <v>366</v>
      </c>
      <c r="E160" s="103">
        <v>25</v>
      </c>
      <c r="F160" s="92">
        <v>0</v>
      </c>
      <c r="G160" s="92">
        <f t="shared" si="5"/>
        <v>0</v>
      </c>
    </row>
    <row r="161" spans="1:7" ht="24.75" customHeight="1">
      <c r="A161" s="86">
        <f t="shared" si="6"/>
        <v>11</v>
      </c>
      <c r="B161" s="87" t="s">
        <v>273</v>
      </c>
      <c r="C161" s="88" t="s">
        <v>277</v>
      </c>
      <c r="D161" s="89" t="s">
        <v>366</v>
      </c>
      <c r="E161" s="90">
        <v>85.7</v>
      </c>
      <c r="F161" s="262">
        <v>0</v>
      </c>
      <c r="G161" s="92">
        <f t="shared" si="5"/>
        <v>0</v>
      </c>
    </row>
    <row r="162" spans="1:7" ht="39" customHeight="1">
      <c r="A162" s="86">
        <f t="shared" si="6"/>
        <v>12</v>
      </c>
      <c r="B162" s="102" t="s">
        <v>273</v>
      </c>
      <c r="C162" s="88" t="s">
        <v>278</v>
      </c>
      <c r="D162" s="89" t="s">
        <v>366</v>
      </c>
      <c r="E162" s="90">
        <v>2297.5</v>
      </c>
      <c r="F162" s="91">
        <v>0</v>
      </c>
      <c r="G162" s="91">
        <f t="shared" si="5"/>
        <v>0</v>
      </c>
    </row>
    <row r="163" spans="1:7" ht="34.5" customHeight="1">
      <c r="A163" s="86">
        <f t="shared" si="6"/>
        <v>13</v>
      </c>
      <c r="B163" s="102" t="s">
        <v>273</v>
      </c>
      <c r="C163" s="88" t="s">
        <v>279</v>
      </c>
      <c r="D163" s="89" t="s">
        <v>366</v>
      </c>
      <c r="E163" s="90">
        <v>1378.5</v>
      </c>
      <c r="F163" s="91">
        <v>0</v>
      </c>
      <c r="G163" s="91">
        <f t="shared" si="5"/>
        <v>0</v>
      </c>
    </row>
    <row r="164" spans="1:7" ht="51.75" customHeight="1">
      <c r="A164" s="86">
        <f t="shared" si="6"/>
        <v>14</v>
      </c>
      <c r="B164" s="102" t="s">
        <v>273</v>
      </c>
      <c r="C164" s="88" t="s">
        <v>280</v>
      </c>
      <c r="D164" s="89" t="s">
        <v>26</v>
      </c>
      <c r="E164" s="90">
        <v>90.5</v>
      </c>
      <c r="F164" s="91">
        <v>0</v>
      </c>
      <c r="G164" s="91">
        <f t="shared" si="5"/>
        <v>0</v>
      </c>
    </row>
    <row r="165" spans="1:7" ht="34.5" customHeight="1">
      <c r="A165" s="86">
        <f t="shared" si="6"/>
        <v>15</v>
      </c>
      <c r="B165" s="87" t="s">
        <v>273</v>
      </c>
      <c r="C165" s="88" t="s">
        <v>433</v>
      </c>
      <c r="D165" s="89" t="s">
        <v>31</v>
      </c>
      <c r="E165" s="90">
        <v>14</v>
      </c>
      <c r="F165" s="91">
        <v>0</v>
      </c>
      <c r="G165" s="91">
        <f>E165*F165</f>
        <v>0</v>
      </c>
    </row>
    <row r="166" spans="1:7" ht="14.25" customHeight="1">
      <c r="A166" s="86">
        <f t="shared" si="6"/>
        <v>16</v>
      </c>
      <c r="B166" s="104" t="s">
        <v>273</v>
      </c>
      <c r="C166" s="105" t="s">
        <v>281</v>
      </c>
      <c r="D166" s="89" t="s">
        <v>26</v>
      </c>
      <c r="E166" s="90">
        <v>4595</v>
      </c>
      <c r="F166" s="91">
        <v>0</v>
      </c>
      <c r="G166" s="91">
        <f>F166*E166</f>
        <v>0</v>
      </c>
    </row>
    <row r="167" spans="1:7" ht="14.25" customHeight="1">
      <c r="A167" s="86">
        <f t="shared" si="6"/>
        <v>17</v>
      </c>
      <c r="B167" s="79" t="s">
        <v>273</v>
      </c>
      <c r="C167" s="106" t="s">
        <v>96</v>
      </c>
      <c r="D167" s="89" t="s">
        <v>97</v>
      </c>
      <c r="E167" s="89">
        <v>37</v>
      </c>
      <c r="F167" s="107">
        <v>0</v>
      </c>
      <c r="G167" s="92">
        <f>F167*E167</f>
        <v>0</v>
      </c>
    </row>
    <row r="168" spans="1:7" ht="14.25" customHeight="1">
      <c r="A168" s="86">
        <f t="shared" si="6"/>
        <v>18</v>
      </c>
      <c r="B168" s="87" t="s">
        <v>273</v>
      </c>
      <c r="C168" s="106" t="s">
        <v>32</v>
      </c>
      <c r="D168" s="89" t="s">
        <v>97</v>
      </c>
      <c r="E168" s="89">
        <v>54</v>
      </c>
      <c r="F168" s="91">
        <v>0</v>
      </c>
      <c r="G168" s="91">
        <f>F168*E168</f>
        <v>0</v>
      </c>
    </row>
    <row r="169" spans="1:7" ht="14.25" customHeight="1">
      <c r="A169" s="108"/>
      <c r="B169" s="109" t="s">
        <v>282</v>
      </c>
      <c r="C169" s="76" t="s">
        <v>89</v>
      </c>
      <c r="D169" s="77"/>
      <c r="E169" s="77"/>
      <c r="F169" s="110"/>
      <c r="G169" s="110"/>
    </row>
    <row r="170" spans="1:7" ht="27.75" customHeight="1">
      <c r="A170" s="111">
        <f>A168+1</f>
        <v>19</v>
      </c>
      <c r="B170" s="87" t="s">
        <v>282</v>
      </c>
      <c r="C170" s="112" t="s">
        <v>283</v>
      </c>
      <c r="D170" s="113" t="s">
        <v>26</v>
      </c>
      <c r="E170" s="114">
        <v>60</v>
      </c>
      <c r="F170" s="92">
        <v>0</v>
      </c>
      <c r="G170" s="92">
        <f>F170*E170</f>
        <v>0</v>
      </c>
    </row>
    <row r="171" spans="1:7" ht="26.25" customHeight="1">
      <c r="A171" s="111">
        <f>A170+1</f>
        <v>20</v>
      </c>
      <c r="B171" s="87" t="s">
        <v>282</v>
      </c>
      <c r="C171" s="112" t="s">
        <v>284</v>
      </c>
      <c r="D171" s="113" t="s">
        <v>26</v>
      </c>
      <c r="E171" s="114">
        <v>6</v>
      </c>
      <c r="F171" s="92">
        <v>0</v>
      </c>
      <c r="G171" s="92">
        <f>F171*E171</f>
        <v>0</v>
      </c>
    </row>
    <row r="172" spans="1:7" ht="21.75" customHeight="1">
      <c r="A172" s="9" t="s">
        <v>396</v>
      </c>
      <c r="B172" s="9" t="s">
        <v>285</v>
      </c>
      <c r="C172" s="115" t="s">
        <v>397</v>
      </c>
      <c r="D172" s="116"/>
      <c r="E172" s="116"/>
      <c r="F172" s="116"/>
      <c r="G172" s="381"/>
    </row>
    <row r="173" spans="1:7" ht="15.75" customHeight="1">
      <c r="A173" s="9"/>
      <c r="B173" s="94" t="s">
        <v>286</v>
      </c>
      <c r="C173" s="95" t="s">
        <v>287</v>
      </c>
      <c r="D173" s="96"/>
      <c r="E173" s="96"/>
      <c r="F173" s="96"/>
      <c r="G173" s="380"/>
    </row>
    <row r="174" spans="1:8" s="294" customFormat="1" ht="29.25" customHeight="1">
      <c r="A174" s="286">
        <f>A171+1</f>
        <v>21</v>
      </c>
      <c r="B174" s="287" t="s">
        <v>286</v>
      </c>
      <c r="C174" s="288" t="s">
        <v>288</v>
      </c>
      <c r="D174" s="289" t="s">
        <v>367</v>
      </c>
      <c r="E174" s="290">
        <f>6476.8-206.8</f>
        <v>6270</v>
      </c>
      <c r="F174" s="291">
        <v>0</v>
      </c>
      <c r="G174" s="292">
        <f>F174*E174</f>
        <v>0</v>
      </c>
      <c r="H174" s="293"/>
    </row>
    <row r="175" spans="1:7" ht="14.25" customHeight="1">
      <c r="A175" s="118"/>
      <c r="B175" s="119" t="s">
        <v>289</v>
      </c>
      <c r="C175" s="120" t="s">
        <v>290</v>
      </c>
      <c r="D175" s="121"/>
      <c r="E175" s="121"/>
      <c r="F175" s="91"/>
      <c r="G175" s="91"/>
    </row>
    <row r="176" spans="1:9" s="294" customFormat="1" ht="52.5" customHeight="1">
      <c r="A176" s="295">
        <f>A174+1</f>
        <v>22</v>
      </c>
      <c r="B176" s="296" t="s">
        <v>289</v>
      </c>
      <c r="C176" s="297" t="s">
        <v>291</v>
      </c>
      <c r="D176" s="298" t="s">
        <v>367</v>
      </c>
      <c r="E176" s="298">
        <f>632.6+69</f>
        <v>701.6</v>
      </c>
      <c r="F176" s="292">
        <v>0</v>
      </c>
      <c r="G176" s="292">
        <f>F176*E176</f>
        <v>0</v>
      </c>
      <c r="H176" s="293"/>
      <c r="I176" s="299"/>
    </row>
    <row r="177" spans="1:7" ht="21.75" customHeight="1">
      <c r="A177" s="9" t="s">
        <v>396</v>
      </c>
      <c r="B177" s="9" t="s">
        <v>292</v>
      </c>
      <c r="C177" s="126" t="s">
        <v>395</v>
      </c>
      <c r="D177" s="127"/>
      <c r="E177" s="127"/>
      <c r="F177" s="127"/>
      <c r="G177" s="382"/>
    </row>
    <row r="178" spans="1:7" ht="14.25" customHeight="1">
      <c r="A178" s="128"/>
      <c r="B178" s="119" t="s">
        <v>293</v>
      </c>
      <c r="C178" s="95" t="s">
        <v>53</v>
      </c>
      <c r="D178" s="96"/>
      <c r="E178" s="96"/>
      <c r="F178" s="96"/>
      <c r="G178" s="380"/>
    </row>
    <row r="179" spans="1:7" ht="32.25" customHeight="1">
      <c r="A179" s="78">
        <f>A176+1</f>
        <v>23</v>
      </c>
      <c r="B179" s="79" t="s">
        <v>293</v>
      </c>
      <c r="C179" s="129" t="s">
        <v>294</v>
      </c>
      <c r="D179" s="130" t="s">
        <v>366</v>
      </c>
      <c r="E179" s="100">
        <v>113</v>
      </c>
      <c r="F179" s="92">
        <v>0</v>
      </c>
      <c r="G179" s="92">
        <f>F179*E179</f>
        <v>0</v>
      </c>
    </row>
    <row r="180" spans="1:7" ht="27.75" customHeight="1">
      <c r="A180" s="128"/>
      <c r="B180" s="131" t="s">
        <v>295</v>
      </c>
      <c r="C180" s="132" t="s">
        <v>296</v>
      </c>
      <c r="D180" s="133"/>
      <c r="E180" s="133"/>
      <c r="F180" s="134"/>
      <c r="G180" s="135"/>
    </row>
    <row r="181" spans="1:8" s="294" customFormat="1" ht="22.5">
      <c r="A181" s="286">
        <f>A179+1</f>
        <v>24</v>
      </c>
      <c r="B181" s="287" t="s">
        <v>297</v>
      </c>
      <c r="C181" s="300" t="s">
        <v>427</v>
      </c>
      <c r="D181" s="301" t="s">
        <v>366</v>
      </c>
      <c r="E181" s="302">
        <f>5626.4-2406</f>
        <v>3220.4</v>
      </c>
      <c r="F181" s="303">
        <v>0</v>
      </c>
      <c r="G181" s="304">
        <f>F181*E181</f>
        <v>0</v>
      </c>
      <c r="H181" s="293"/>
    </row>
    <row r="182" spans="1:7" ht="36.75" customHeight="1">
      <c r="A182" s="78">
        <f>A181+1</f>
        <v>25</v>
      </c>
      <c r="B182" s="136" t="s">
        <v>295</v>
      </c>
      <c r="C182" s="129" t="s">
        <v>298</v>
      </c>
      <c r="D182" s="130" t="s">
        <v>366</v>
      </c>
      <c r="E182" s="117">
        <v>168</v>
      </c>
      <c r="F182" s="137">
        <v>0</v>
      </c>
      <c r="G182" s="91">
        <f>F182*E182</f>
        <v>0</v>
      </c>
    </row>
    <row r="183" spans="1:8" s="294" customFormat="1" ht="28.5" customHeight="1">
      <c r="A183" s="305">
        <f>A182+1</f>
        <v>26</v>
      </c>
      <c r="B183" s="306" t="s">
        <v>295</v>
      </c>
      <c r="C183" s="307" t="s">
        <v>299</v>
      </c>
      <c r="D183" s="301" t="s">
        <v>366</v>
      </c>
      <c r="E183" s="308">
        <f>98.5+7324</f>
        <v>7422.5</v>
      </c>
      <c r="F183" s="309">
        <v>0</v>
      </c>
      <c r="G183" s="310">
        <f>F183*E183</f>
        <v>0</v>
      </c>
      <c r="H183" s="293"/>
    </row>
    <row r="184" spans="1:8" s="294" customFormat="1" ht="29.25" customHeight="1">
      <c r="A184" s="286">
        <f>A183+1</f>
        <v>27</v>
      </c>
      <c r="B184" s="306" t="s">
        <v>295</v>
      </c>
      <c r="C184" s="307" t="s">
        <v>300</v>
      </c>
      <c r="D184" s="301" t="s">
        <v>366</v>
      </c>
      <c r="E184" s="308">
        <f>6835.4-2277+752</f>
        <v>5310.4</v>
      </c>
      <c r="F184" s="311">
        <v>0</v>
      </c>
      <c r="G184" s="292">
        <f>F184*E184</f>
        <v>0</v>
      </c>
      <c r="H184" s="293"/>
    </row>
    <row r="185" spans="1:7" ht="24" customHeight="1">
      <c r="A185" s="138"/>
      <c r="B185" s="139" t="s">
        <v>297</v>
      </c>
      <c r="C185" s="140" t="s">
        <v>301</v>
      </c>
      <c r="D185" s="116"/>
      <c r="E185" s="116"/>
      <c r="F185" s="116"/>
      <c r="G185" s="381"/>
    </row>
    <row r="186" spans="1:7" ht="40.5" customHeight="1">
      <c r="A186" s="86">
        <f>A184+1</f>
        <v>28</v>
      </c>
      <c r="B186" s="141" t="s">
        <v>297</v>
      </c>
      <c r="C186" s="142" t="s">
        <v>302</v>
      </c>
      <c r="D186" s="143" t="s">
        <v>366</v>
      </c>
      <c r="E186" s="103">
        <v>352</v>
      </c>
      <c r="F186" s="144">
        <v>0</v>
      </c>
      <c r="G186" s="91">
        <f>F186*E186</f>
        <v>0</v>
      </c>
    </row>
    <row r="187" spans="1:7" ht="27" customHeight="1">
      <c r="A187" s="138"/>
      <c r="B187" s="139" t="s">
        <v>297</v>
      </c>
      <c r="C187" s="140" t="s">
        <v>301</v>
      </c>
      <c r="D187" s="116"/>
      <c r="E187" s="116"/>
      <c r="F187" s="116"/>
      <c r="G187" s="381"/>
    </row>
    <row r="188" spans="1:7" ht="43.5" customHeight="1">
      <c r="A188" s="86">
        <f>A186+1</f>
        <v>29</v>
      </c>
      <c r="B188" s="141" t="s">
        <v>297</v>
      </c>
      <c r="C188" s="142" t="s">
        <v>303</v>
      </c>
      <c r="D188" s="143" t="s">
        <v>366</v>
      </c>
      <c r="E188" s="90">
        <v>55.2</v>
      </c>
      <c r="F188" s="263">
        <v>0</v>
      </c>
      <c r="G188" s="92">
        <f>E188*F188</f>
        <v>0</v>
      </c>
    </row>
    <row r="189" spans="1:9" s="294" customFormat="1" ht="21">
      <c r="A189" s="312"/>
      <c r="B189" s="313" t="s">
        <v>297</v>
      </c>
      <c r="C189" s="314" t="s">
        <v>426</v>
      </c>
      <c r="D189" s="315"/>
      <c r="E189" s="315"/>
      <c r="F189" s="315"/>
      <c r="G189" s="383"/>
      <c r="H189" s="293"/>
      <c r="I189" s="404"/>
    </row>
    <row r="190" spans="1:9" s="294" customFormat="1" ht="22.5">
      <c r="A190" s="281">
        <f>A188+1</f>
        <v>30</v>
      </c>
      <c r="B190" s="316" t="s">
        <v>297</v>
      </c>
      <c r="C190" s="317" t="s">
        <v>424</v>
      </c>
      <c r="D190" s="318" t="s">
        <v>366</v>
      </c>
      <c r="E190" s="319">
        <v>5803</v>
      </c>
      <c r="F190" s="320">
        <v>0</v>
      </c>
      <c r="G190" s="310">
        <f>E190*F190</f>
        <v>0</v>
      </c>
      <c r="H190" s="293"/>
      <c r="I190" s="404"/>
    </row>
    <row r="191" spans="1:7" ht="29.25" customHeight="1">
      <c r="A191" s="84" t="s">
        <v>396</v>
      </c>
      <c r="B191" s="84" t="s">
        <v>305</v>
      </c>
      <c r="C191" s="140" t="s">
        <v>394</v>
      </c>
      <c r="D191" s="116"/>
      <c r="E191" s="116"/>
      <c r="F191" s="116"/>
      <c r="G191" s="381"/>
    </row>
    <row r="192" spans="1:7" ht="14.25" customHeight="1">
      <c r="A192" s="138"/>
      <c r="B192" s="147" t="s">
        <v>306</v>
      </c>
      <c r="C192" s="140" t="s">
        <v>78</v>
      </c>
      <c r="D192" s="116" t="s">
        <v>304</v>
      </c>
      <c r="E192" s="116"/>
      <c r="F192" s="116"/>
      <c r="G192" s="381"/>
    </row>
    <row r="193" spans="1:7" ht="32.25" customHeight="1">
      <c r="A193" s="86">
        <f>A190+1</f>
        <v>31</v>
      </c>
      <c r="B193" s="141" t="s">
        <v>306</v>
      </c>
      <c r="C193" s="148" t="s">
        <v>307</v>
      </c>
      <c r="D193" s="143" t="s">
        <v>366</v>
      </c>
      <c r="E193" s="90">
        <v>1298.4</v>
      </c>
      <c r="F193" s="144">
        <v>0</v>
      </c>
      <c r="G193" s="91">
        <f>F193*E193</f>
        <v>0</v>
      </c>
    </row>
    <row r="194" spans="1:7" ht="30.75" customHeight="1">
      <c r="A194" s="86">
        <f>A193+1</f>
        <v>32</v>
      </c>
      <c r="B194" s="149" t="s">
        <v>306</v>
      </c>
      <c r="C194" s="148" t="s">
        <v>308</v>
      </c>
      <c r="D194" s="143" t="s">
        <v>366</v>
      </c>
      <c r="E194" s="103">
        <v>7125</v>
      </c>
      <c r="F194" s="144">
        <v>0</v>
      </c>
      <c r="G194" s="91">
        <f>F194*E194</f>
        <v>0</v>
      </c>
    </row>
    <row r="195" spans="1:7" ht="14.25" customHeight="1">
      <c r="A195" s="138"/>
      <c r="B195" s="150" t="s">
        <v>309</v>
      </c>
      <c r="C195" s="151" t="s">
        <v>54</v>
      </c>
      <c r="D195" s="77" t="s">
        <v>304</v>
      </c>
      <c r="E195" s="77"/>
      <c r="F195" s="110"/>
      <c r="G195" s="110"/>
    </row>
    <row r="196" spans="1:7" ht="36" customHeight="1">
      <c r="A196" s="86">
        <f>A194+1</f>
        <v>33</v>
      </c>
      <c r="B196" s="149" t="s">
        <v>309</v>
      </c>
      <c r="C196" s="148" t="s">
        <v>310</v>
      </c>
      <c r="D196" s="143" t="s">
        <v>366</v>
      </c>
      <c r="E196" s="103">
        <v>1882</v>
      </c>
      <c r="F196" s="244">
        <v>0</v>
      </c>
      <c r="G196" s="91">
        <f aca="true" t="shared" si="7" ref="G196:G205">F196*E196</f>
        <v>0</v>
      </c>
    </row>
    <row r="197" spans="1:8" s="294" customFormat="1" ht="39" customHeight="1">
      <c r="A197" s="281">
        <f aca="true" t="shared" si="8" ref="A197:A202">A196+1</f>
        <v>34</v>
      </c>
      <c r="B197" s="321" t="s">
        <v>309</v>
      </c>
      <c r="C197" s="279" t="s">
        <v>311</v>
      </c>
      <c r="D197" s="318" t="s">
        <v>56</v>
      </c>
      <c r="E197" s="322">
        <f>266.25-(147/2.5)</f>
        <v>207.45</v>
      </c>
      <c r="F197" s="320">
        <v>0</v>
      </c>
      <c r="G197" s="310">
        <f t="shared" si="7"/>
        <v>0</v>
      </c>
      <c r="H197" s="293"/>
    </row>
    <row r="198" spans="1:8" s="294" customFormat="1" ht="39" customHeight="1">
      <c r="A198" s="281">
        <f t="shared" si="8"/>
        <v>35</v>
      </c>
      <c r="B198" s="321" t="s">
        <v>309</v>
      </c>
      <c r="C198" s="279" t="s">
        <v>312</v>
      </c>
      <c r="D198" s="318" t="s">
        <v>367</v>
      </c>
      <c r="E198" s="322">
        <f>695.1-(4797*0.04)</f>
        <v>503.22</v>
      </c>
      <c r="F198" s="320">
        <v>0</v>
      </c>
      <c r="G198" s="310">
        <f t="shared" si="7"/>
        <v>0</v>
      </c>
      <c r="H198" s="293"/>
    </row>
    <row r="199" spans="1:7" ht="39.75" customHeight="1">
      <c r="A199" s="86">
        <f t="shared" si="8"/>
        <v>36</v>
      </c>
      <c r="B199" s="149" t="s">
        <v>309</v>
      </c>
      <c r="C199" s="148" t="s">
        <v>313</v>
      </c>
      <c r="D199" s="143" t="s">
        <v>366</v>
      </c>
      <c r="E199" s="90">
        <v>157.4</v>
      </c>
      <c r="F199" s="244">
        <v>0</v>
      </c>
      <c r="G199" s="107">
        <f t="shared" si="7"/>
        <v>0</v>
      </c>
    </row>
    <row r="200" spans="1:7" ht="34.5" customHeight="1">
      <c r="A200" s="86">
        <f t="shared" si="8"/>
        <v>37</v>
      </c>
      <c r="B200" s="149" t="s">
        <v>309</v>
      </c>
      <c r="C200" s="148" t="s">
        <v>314</v>
      </c>
      <c r="D200" s="143" t="s">
        <v>367</v>
      </c>
      <c r="E200" s="90">
        <v>115.4</v>
      </c>
      <c r="F200" s="263">
        <v>0</v>
      </c>
      <c r="G200" s="93">
        <f t="shared" si="7"/>
        <v>0</v>
      </c>
    </row>
    <row r="201" spans="1:8" s="294" customFormat="1" ht="46.5" customHeight="1">
      <c r="A201" s="281">
        <f t="shared" si="8"/>
        <v>38</v>
      </c>
      <c r="B201" s="321" t="s">
        <v>309</v>
      </c>
      <c r="C201" s="279" t="s">
        <v>315</v>
      </c>
      <c r="D201" s="318" t="s">
        <v>366</v>
      </c>
      <c r="E201" s="285">
        <f>5178.5-2094</f>
        <v>3084.5</v>
      </c>
      <c r="F201" s="323">
        <v>0</v>
      </c>
      <c r="G201" s="292">
        <f t="shared" si="7"/>
        <v>0</v>
      </c>
      <c r="H201" s="293"/>
    </row>
    <row r="202" spans="1:7" ht="48.75" customHeight="1">
      <c r="A202" s="86">
        <f t="shared" si="8"/>
        <v>39</v>
      </c>
      <c r="B202" s="149" t="s">
        <v>309</v>
      </c>
      <c r="C202" s="148" t="s">
        <v>316</v>
      </c>
      <c r="D202" s="143" t="s">
        <v>366</v>
      </c>
      <c r="E202" s="90">
        <v>157.4</v>
      </c>
      <c r="F202" s="264">
        <v>0</v>
      </c>
      <c r="G202" s="91">
        <f t="shared" si="7"/>
        <v>0</v>
      </c>
    </row>
    <row r="203" spans="1:8" s="294" customFormat="1" ht="52.5" customHeight="1">
      <c r="A203" s="281">
        <v>40</v>
      </c>
      <c r="B203" s="321" t="s">
        <v>309</v>
      </c>
      <c r="C203" s="279" t="s">
        <v>317</v>
      </c>
      <c r="D203" s="318" t="s">
        <v>366</v>
      </c>
      <c r="E203" s="324">
        <f>12739-4738</f>
        <v>8001</v>
      </c>
      <c r="F203" s="325">
        <v>0</v>
      </c>
      <c r="G203" s="310">
        <f t="shared" si="7"/>
        <v>0</v>
      </c>
      <c r="H203" s="293"/>
    </row>
    <row r="204" spans="1:8" s="294" customFormat="1" ht="33.75">
      <c r="A204" s="281">
        <v>41</v>
      </c>
      <c r="B204" s="321" t="s">
        <v>309</v>
      </c>
      <c r="C204" s="279" t="s">
        <v>420</v>
      </c>
      <c r="D204" s="318" t="s">
        <v>366</v>
      </c>
      <c r="E204" s="324">
        <v>6890</v>
      </c>
      <c r="F204" s="325">
        <v>0</v>
      </c>
      <c r="G204" s="310">
        <f>E204*F204</f>
        <v>0</v>
      </c>
      <c r="H204" s="293"/>
    </row>
    <row r="205" spans="1:8" s="294" customFormat="1" ht="44.25" customHeight="1">
      <c r="A205" s="281">
        <v>42</v>
      </c>
      <c r="B205" s="321" t="s">
        <v>309</v>
      </c>
      <c r="C205" s="279" t="s">
        <v>318</v>
      </c>
      <c r="D205" s="318" t="s">
        <v>366</v>
      </c>
      <c r="E205" s="322">
        <f>17760.9</f>
        <v>17760.9</v>
      </c>
      <c r="F205" s="292">
        <v>0</v>
      </c>
      <c r="G205" s="292">
        <f t="shared" si="7"/>
        <v>0</v>
      </c>
      <c r="H205" s="293"/>
    </row>
    <row r="206" spans="1:9" s="294" customFormat="1" ht="14.25" customHeight="1">
      <c r="A206" s="312"/>
      <c r="B206" s="326" t="s">
        <v>423</v>
      </c>
      <c r="C206" s="327" t="s">
        <v>421</v>
      </c>
      <c r="D206" s="328" t="s">
        <v>304</v>
      </c>
      <c r="E206" s="329"/>
      <c r="F206" s="330"/>
      <c r="G206" s="384"/>
      <c r="H206" s="293"/>
      <c r="I206" s="404"/>
    </row>
    <row r="207" spans="1:9" s="294" customFormat="1" ht="22.5">
      <c r="A207" s="281">
        <f>A205+1</f>
        <v>43</v>
      </c>
      <c r="B207" s="282" t="s">
        <v>423</v>
      </c>
      <c r="C207" s="279" t="s">
        <v>422</v>
      </c>
      <c r="D207" s="283" t="s">
        <v>366</v>
      </c>
      <c r="E207" s="331">
        <v>5417</v>
      </c>
      <c r="F207" s="284">
        <v>0</v>
      </c>
      <c r="G207" s="310">
        <f>E207*F207</f>
        <v>0</v>
      </c>
      <c r="H207" s="293"/>
      <c r="I207" s="404"/>
    </row>
    <row r="208" spans="1:7" ht="14.25" customHeight="1">
      <c r="A208" s="138"/>
      <c r="B208" s="150" t="s">
        <v>319</v>
      </c>
      <c r="C208" s="140" t="s">
        <v>320</v>
      </c>
      <c r="D208" s="116"/>
      <c r="E208" s="116"/>
      <c r="F208" s="116"/>
      <c r="G208" s="381"/>
    </row>
    <row r="209" spans="1:7" ht="45.75" customHeight="1">
      <c r="A209" s="122">
        <f>A207+1</f>
        <v>44</v>
      </c>
      <c r="B209" s="154" t="s">
        <v>319</v>
      </c>
      <c r="C209" s="155" t="s">
        <v>321</v>
      </c>
      <c r="D209" s="143" t="s">
        <v>366</v>
      </c>
      <c r="E209" s="90">
        <v>168.2</v>
      </c>
      <c r="F209" s="262">
        <v>0</v>
      </c>
      <c r="G209" s="92">
        <f>F209*E209</f>
        <v>0</v>
      </c>
    </row>
    <row r="210" spans="1:7" ht="32.25" customHeight="1">
      <c r="A210" s="156"/>
      <c r="B210" s="157" t="s">
        <v>322</v>
      </c>
      <c r="C210" s="158" t="s">
        <v>323</v>
      </c>
      <c r="D210" s="96"/>
      <c r="E210" s="96"/>
      <c r="F210" s="96"/>
      <c r="G210" s="380"/>
    </row>
    <row r="211" spans="1:8" s="294" customFormat="1" ht="42.75" customHeight="1">
      <c r="A211" s="332">
        <f>A209+1</f>
        <v>45</v>
      </c>
      <c r="B211" s="333" t="s">
        <v>322</v>
      </c>
      <c r="C211" s="334" t="s">
        <v>324</v>
      </c>
      <c r="D211" s="335" t="s">
        <v>366</v>
      </c>
      <c r="E211" s="336">
        <f>7434-2170</f>
        <v>5264</v>
      </c>
      <c r="F211" s="292">
        <v>0</v>
      </c>
      <c r="G211" s="292">
        <f>F211*E211</f>
        <v>0</v>
      </c>
      <c r="H211" s="293"/>
    </row>
    <row r="212" spans="1:7" ht="22.5" customHeight="1">
      <c r="A212" s="160" t="s">
        <v>396</v>
      </c>
      <c r="B212" s="161" t="s">
        <v>325</v>
      </c>
      <c r="C212" s="162" t="s">
        <v>393</v>
      </c>
      <c r="D212" s="127"/>
      <c r="E212" s="127"/>
      <c r="F212" s="116"/>
      <c r="G212" s="381"/>
    </row>
    <row r="213" spans="1:7" ht="14.25" customHeight="1">
      <c r="A213" s="138"/>
      <c r="B213" s="150" t="s">
        <v>326</v>
      </c>
      <c r="C213" s="140" t="s">
        <v>327</v>
      </c>
      <c r="D213" s="116"/>
      <c r="E213" s="116"/>
      <c r="F213" s="116"/>
      <c r="G213" s="381"/>
    </row>
    <row r="214" spans="1:7" ht="46.5" customHeight="1">
      <c r="A214" s="163">
        <f>A211+1</f>
        <v>46</v>
      </c>
      <c r="B214" s="149" t="s">
        <v>326</v>
      </c>
      <c r="C214" s="164" t="s">
        <v>328</v>
      </c>
      <c r="D214" s="165" t="s">
        <v>366</v>
      </c>
      <c r="E214" s="166">
        <v>15166</v>
      </c>
      <c r="F214" s="262">
        <v>0</v>
      </c>
      <c r="G214" s="92">
        <f>F214*E214</f>
        <v>0</v>
      </c>
    </row>
    <row r="215" spans="1:7" ht="26.25" customHeight="1">
      <c r="A215" s="86">
        <f aca="true" t="shared" si="9" ref="A215:A220">A214+1</f>
        <v>47</v>
      </c>
      <c r="B215" s="149" t="s">
        <v>326</v>
      </c>
      <c r="C215" s="148" t="s">
        <v>329</v>
      </c>
      <c r="D215" s="89" t="s">
        <v>26</v>
      </c>
      <c r="E215" s="90">
        <v>60</v>
      </c>
      <c r="F215" s="92">
        <v>0</v>
      </c>
      <c r="G215" s="92">
        <f>F215*E215</f>
        <v>0</v>
      </c>
    </row>
    <row r="216" spans="1:7" ht="37.5" customHeight="1">
      <c r="A216" s="86">
        <f t="shared" si="9"/>
        <v>48</v>
      </c>
      <c r="B216" s="149" t="s">
        <v>326</v>
      </c>
      <c r="C216" s="148" t="s">
        <v>330</v>
      </c>
      <c r="D216" s="89" t="s">
        <v>26</v>
      </c>
      <c r="E216" s="90">
        <v>20</v>
      </c>
      <c r="F216" s="92">
        <v>0</v>
      </c>
      <c r="G216" s="92">
        <f>E216*F216</f>
        <v>0</v>
      </c>
    </row>
    <row r="217" spans="1:7" ht="44.25" customHeight="1">
      <c r="A217" s="86">
        <f t="shared" si="9"/>
        <v>49</v>
      </c>
      <c r="B217" s="149" t="s">
        <v>326</v>
      </c>
      <c r="C217" s="148" t="s">
        <v>112</v>
      </c>
      <c r="D217" s="143" t="s">
        <v>366</v>
      </c>
      <c r="E217" s="90">
        <v>154.5</v>
      </c>
      <c r="F217" s="92">
        <v>0</v>
      </c>
      <c r="G217" s="92">
        <f aca="true" t="shared" si="10" ref="G217:G222">F217*E217</f>
        <v>0</v>
      </c>
    </row>
    <row r="218" spans="1:7" ht="30" customHeight="1">
      <c r="A218" s="86">
        <f t="shared" si="9"/>
        <v>50</v>
      </c>
      <c r="B218" s="167" t="s">
        <v>331</v>
      </c>
      <c r="C218" s="148" t="s">
        <v>438</v>
      </c>
      <c r="D218" s="89" t="s">
        <v>26</v>
      </c>
      <c r="E218" s="90">
        <v>478.5</v>
      </c>
      <c r="F218" s="92">
        <v>0</v>
      </c>
      <c r="G218" s="92">
        <f t="shared" si="10"/>
        <v>0</v>
      </c>
    </row>
    <row r="219" spans="1:7" ht="28.5" customHeight="1">
      <c r="A219" s="86">
        <f t="shared" si="9"/>
        <v>51</v>
      </c>
      <c r="B219" s="167" t="s">
        <v>331</v>
      </c>
      <c r="C219" s="148" t="s">
        <v>439</v>
      </c>
      <c r="D219" s="89" t="s">
        <v>26</v>
      </c>
      <c r="E219" s="168">
        <v>40</v>
      </c>
      <c r="F219" s="92">
        <v>0</v>
      </c>
      <c r="G219" s="91">
        <f t="shared" si="10"/>
        <v>0</v>
      </c>
    </row>
    <row r="220" spans="1:7" ht="27" customHeight="1">
      <c r="A220" s="86">
        <f t="shared" si="9"/>
        <v>52</v>
      </c>
      <c r="B220" s="167" t="s">
        <v>331</v>
      </c>
      <c r="C220" s="169" t="s">
        <v>332</v>
      </c>
      <c r="D220" s="89" t="s">
        <v>97</v>
      </c>
      <c r="E220" s="168">
        <v>136</v>
      </c>
      <c r="F220" s="92">
        <v>0</v>
      </c>
      <c r="G220" s="91">
        <f t="shared" si="10"/>
        <v>0</v>
      </c>
    </row>
    <row r="221" spans="1:7" ht="29.25" customHeight="1">
      <c r="A221" s="86">
        <v>53</v>
      </c>
      <c r="B221" s="167" t="s">
        <v>331</v>
      </c>
      <c r="C221" s="169" t="s">
        <v>333</v>
      </c>
      <c r="D221" s="89" t="s">
        <v>97</v>
      </c>
      <c r="E221" s="168">
        <v>8</v>
      </c>
      <c r="F221" s="92">
        <v>0</v>
      </c>
      <c r="G221" s="91">
        <f t="shared" si="10"/>
        <v>0</v>
      </c>
    </row>
    <row r="222" spans="1:7" ht="29.25" customHeight="1">
      <c r="A222" s="86"/>
      <c r="B222" s="5" t="s">
        <v>104</v>
      </c>
      <c r="C222" s="39" t="s">
        <v>44</v>
      </c>
      <c r="D222" s="40" t="s">
        <v>20</v>
      </c>
      <c r="E222" s="257">
        <v>53.4</v>
      </c>
      <c r="F222" s="92">
        <v>0</v>
      </c>
      <c r="G222" s="153">
        <f t="shared" si="10"/>
        <v>0</v>
      </c>
    </row>
    <row r="223" spans="1:7" ht="20.25" customHeight="1">
      <c r="A223" s="84" t="s">
        <v>396</v>
      </c>
      <c r="B223" s="170" t="s">
        <v>334</v>
      </c>
      <c r="C223" s="140" t="s">
        <v>369</v>
      </c>
      <c r="D223" s="116"/>
      <c r="E223" s="116"/>
      <c r="F223" s="116"/>
      <c r="G223" s="381"/>
    </row>
    <row r="224" spans="1:7" ht="14.25" customHeight="1">
      <c r="A224" s="138"/>
      <c r="B224" s="150" t="s">
        <v>335</v>
      </c>
      <c r="C224" s="140" t="s">
        <v>66</v>
      </c>
      <c r="D224" s="116"/>
      <c r="E224" s="116"/>
      <c r="F224" s="116"/>
      <c r="G224" s="385"/>
    </row>
    <row r="225" spans="1:7" ht="27" customHeight="1">
      <c r="A225" s="163">
        <f>A221+1</f>
        <v>54</v>
      </c>
      <c r="B225" s="149" t="s">
        <v>335</v>
      </c>
      <c r="C225" s="148" t="s">
        <v>336</v>
      </c>
      <c r="D225" s="143" t="s">
        <v>26</v>
      </c>
      <c r="E225" s="152">
        <v>14</v>
      </c>
      <c r="F225" s="262">
        <v>0</v>
      </c>
      <c r="G225" s="92">
        <f>F225*E225</f>
        <v>0</v>
      </c>
    </row>
    <row r="226" spans="1:7" ht="31.5" customHeight="1">
      <c r="A226" s="163">
        <f>A225+1</f>
        <v>55</v>
      </c>
      <c r="B226" s="149" t="s">
        <v>335</v>
      </c>
      <c r="C226" s="148" t="s">
        <v>337</v>
      </c>
      <c r="D226" s="143" t="s">
        <v>26</v>
      </c>
      <c r="E226" s="152">
        <v>210</v>
      </c>
      <c r="F226" s="262">
        <v>0</v>
      </c>
      <c r="G226" s="92">
        <f>F226*E226</f>
        <v>0</v>
      </c>
    </row>
    <row r="227" spans="1:7" ht="14.25" customHeight="1">
      <c r="A227" s="138"/>
      <c r="B227" s="150" t="s">
        <v>338</v>
      </c>
      <c r="C227" s="140" t="s">
        <v>70</v>
      </c>
      <c r="D227" s="116"/>
      <c r="E227" s="116"/>
      <c r="F227" s="116"/>
      <c r="G227" s="381"/>
    </row>
    <row r="228" spans="1:7" ht="39.75" customHeight="1">
      <c r="A228" s="86">
        <f>A226+1</f>
        <v>56</v>
      </c>
      <c r="B228" s="149" t="s">
        <v>338</v>
      </c>
      <c r="C228" s="148" t="s">
        <v>339</v>
      </c>
      <c r="D228" s="143" t="s">
        <v>366</v>
      </c>
      <c r="E228" s="152">
        <v>352</v>
      </c>
      <c r="F228" s="262">
        <v>0</v>
      </c>
      <c r="G228" s="92">
        <f>F228*E228</f>
        <v>0</v>
      </c>
    </row>
    <row r="229" spans="1:7" ht="14.25" customHeight="1">
      <c r="A229" s="138"/>
      <c r="B229" s="150" t="s">
        <v>340</v>
      </c>
      <c r="C229" s="140" t="s">
        <v>341</v>
      </c>
      <c r="D229" s="116"/>
      <c r="E229" s="116"/>
      <c r="F229" s="116"/>
      <c r="G229" s="381"/>
    </row>
    <row r="230" spans="1:7" ht="39.75" customHeight="1">
      <c r="A230" s="86">
        <f>A228+1</f>
        <v>57</v>
      </c>
      <c r="B230" s="149" t="s">
        <v>340</v>
      </c>
      <c r="C230" s="148" t="s">
        <v>342</v>
      </c>
      <c r="D230" s="143" t="s">
        <v>26</v>
      </c>
      <c r="E230" s="152">
        <v>203</v>
      </c>
      <c r="F230" s="262">
        <v>0</v>
      </c>
      <c r="G230" s="92">
        <f>F230*E230</f>
        <v>0</v>
      </c>
    </row>
    <row r="231" spans="1:7" ht="14.25" customHeight="1">
      <c r="A231" s="128"/>
      <c r="B231" s="131" t="s">
        <v>343</v>
      </c>
      <c r="C231" s="95" t="s">
        <v>344</v>
      </c>
      <c r="D231" s="171"/>
      <c r="E231" s="96"/>
      <c r="F231" s="96"/>
      <c r="G231" s="380"/>
    </row>
    <row r="232" spans="1:7" ht="24.75" customHeight="1">
      <c r="A232" s="172">
        <f>A230+1</f>
        <v>58</v>
      </c>
      <c r="B232" s="173" t="s">
        <v>343</v>
      </c>
      <c r="C232" s="174" t="s">
        <v>345</v>
      </c>
      <c r="D232" s="175" t="s">
        <v>26</v>
      </c>
      <c r="E232" s="124">
        <v>56</v>
      </c>
      <c r="F232" s="262">
        <v>0</v>
      </c>
      <c r="G232" s="92">
        <f>F232*E232</f>
        <v>0</v>
      </c>
    </row>
    <row r="233" spans="1:7" ht="27.75" customHeight="1">
      <c r="A233" s="84" t="s">
        <v>400</v>
      </c>
      <c r="B233" s="84" t="s">
        <v>346</v>
      </c>
      <c r="C233" s="162" t="s">
        <v>123</v>
      </c>
      <c r="D233" s="127"/>
      <c r="E233" s="127"/>
      <c r="F233" s="127"/>
      <c r="G233" s="382"/>
    </row>
    <row r="234" spans="1:7" ht="14.25" customHeight="1">
      <c r="A234" s="138"/>
      <c r="B234" s="176" t="s">
        <v>347</v>
      </c>
      <c r="C234" s="140" t="s">
        <v>85</v>
      </c>
      <c r="D234" s="177"/>
      <c r="E234" s="116"/>
      <c r="F234" s="116"/>
      <c r="G234" s="381"/>
    </row>
    <row r="235" spans="1:7" ht="24.75" customHeight="1">
      <c r="A235" s="86">
        <v>59</v>
      </c>
      <c r="B235" s="141" t="s">
        <v>347</v>
      </c>
      <c r="C235" s="178" t="s">
        <v>98</v>
      </c>
      <c r="D235" s="104" t="s">
        <v>366</v>
      </c>
      <c r="E235" s="179">
        <v>995.24</v>
      </c>
      <c r="F235" s="91">
        <v>0</v>
      </c>
      <c r="G235" s="91">
        <f>F235*E235</f>
        <v>0</v>
      </c>
    </row>
    <row r="236" spans="1:7" ht="26.25" customHeight="1">
      <c r="A236" s="86">
        <f>A235+1</f>
        <v>60</v>
      </c>
      <c r="B236" s="141" t="s">
        <v>347</v>
      </c>
      <c r="C236" s="178" t="s">
        <v>100</v>
      </c>
      <c r="D236" s="104" t="s">
        <v>366</v>
      </c>
      <c r="E236" s="179">
        <v>112.32</v>
      </c>
      <c r="F236" s="107">
        <v>0</v>
      </c>
      <c r="G236" s="107">
        <f>F236*E236</f>
        <v>0</v>
      </c>
    </row>
    <row r="237" spans="1:7" ht="26.25" customHeight="1">
      <c r="A237" s="86">
        <v>61</v>
      </c>
      <c r="B237" s="141" t="s">
        <v>347</v>
      </c>
      <c r="C237" s="178" t="s">
        <v>101</v>
      </c>
      <c r="D237" s="104" t="s">
        <v>366</v>
      </c>
      <c r="E237" s="179">
        <v>19.92</v>
      </c>
      <c r="F237" s="91">
        <v>0</v>
      </c>
      <c r="G237" s="91">
        <f>F237*E237</f>
        <v>0</v>
      </c>
    </row>
    <row r="238" spans="1:7" ht="14.25" customHeight="1">
      <c r="A238" s="138"/>
      <c r="B238" s="176" t="s">
        <v>348</v>
      </c>
      <c r="C238" s="140" t="s">
        <v>86</v>
      </c>
      <c r="D238" s="177"/>
      <c r="E238" s="116"/>
      <c r="F238" s="116"/>
      <c r="G238" s="381"/>
    </row>
    <row r="239" spans="1:7" ht="20.25" customHeight="1">
      <c r="A239" s="86">
        <f>A237+1</f>
        <v>62</v>
      </c>
      <c r="B239" s="141" t="s">
        <v>348</v>
      </c>
      <c r="C239" s="148" t="s">
        <v>102</v>
      </c>
      <c r="D239" s="143" t="s">
        <v>97</v>
      </c>
      <c r="E239" s="144">
        <v>40</v>
      </c>
      <c r="F239" s="91">
        <v>0</v>
      </c>
      <c r="G239" s="91">
        <f>F239*E239</f>
        <v>0</v>
      </c>
    </row>
    <row r="240" spans="1:7" ht="27" customHeight="1">
      <c r="A240" s="180">
        <f>A239+1</f>
        <v>63</v>
      </c>
      <c r="B240" s="141" t="s">
        <v>348</v>
      </c>
      <c r="C240" s="148" t="s">
        <v>103</v>
      </c>
      <c r="D240" s="143" t="s">
        <v>97</v>
      </c>
      <c r="E240" s="144">
        <v>50</v>
      </c>
      <c r="F240" s="91">
        <v>0</v>
      </c>
      <c r="G240" s="91">
        <f>F240*E240</f>
        <v>0</v>
      </c>
    </row>
    <row r="241" spans="1:7" ht="27" customHeight="1">
      <c r="A241" s="138"/>
      <c r="B241" s="176" t="s">
        <v>349</v>
      </c>
      <c r="C241" s="140" t="s">
        <v>350</v>
      </c>
      <c r="D241" s="177"/>
      <c r="E241" s="116"/>
      <c r="F241" s="116"/>
      <c r="G241" s="381"/>
    </row>
    <row r="242" spans="1:7" ht="14.25" customHeight="1">
      <c r="A242" s="180">
        <v>64</v>
      </c>
      <c r="B242" s="141" t="s">
        <v>349</v>
      </c>
      <c r="C242" s="148" t="s">
        <v>351</v>
      </c>
      <c r="D242" s="143" t="s">
        <v>97</v>
      </c>
      <c r="E242" s="181">
        <v>7</v>
      </c>
      <c r="F242" s="91">
        <v>0</v>
      </c>
      <c r="G242" s="91">
        <f>F242*E242</f>
        <v>0</v>
      </c>
    </row>
    <row r="243" spans="1:7" ht="14.25" customHeight="1">
      <c r="A243" s="138"/>
      <c r="B243" s="176" t="s">
        <v>352</v>
      </c>
      <c r="C243" s="140" t="s">
        <v>353</v>
      </c>
      <c r="D243" s="177"/>
      <c r="E243" s="116"/>
      <c r="F243" s="116"/>
      <c r="G243" s="381"/>
    </row>
    <row r="244" spans="1:7" ht="14.25" customHeight="1">
      <c r="A244" s="146">
        <f>A242+1</f>
        <v>65</v>
      </c>
      <c r="B244" s="182" t="s">
        <v>352</v>
      </c>
      <c r="C244" s="159" t="s">
        <v>354</v>
      </c>
      <c r="D244" s="154" t="s">
        <v>26</v>
      </c>
      <c r="E244" s="145">
        <v>40</v>
      </c>
      <c r="F244" s="92">
        <v>0</v>
      </c>
      <c r="G244" s="92">
        <f>F244*E244</f>
        <v>0</v>
      </c>
    </row>
    <row r="245" spans="1:7" ht="14.25" customHeight="1">
      <c r="A245" s="183"/>
      <c r="B245" s="184" t="s">
        <v>133</v>
      </c>
      <c r="C245" s="54"/>
      <c r="D245" s="185"/>
      <c r="E245" s="185"/>
      <c r="F245" s="186"/>
      <c r="G245" s="92"/>
    </row>
    <row r="246" spans="1:7" ht="14.25" customHeight="1">
      <c r="A246" s="183"/>
      <c r="B246" s="184" t="s">
        <v>355</v>
      </c>
      <c r="C246" s="54"/>
      <c r="D246" s="185"/>
      <c r="E246" s="185"/>
      <c r="F246" s="186"/>
      <c r="G246" s="92"/>
    </row>
    <row r="247" spans="1:7" ht="42" customHeight="1">
      <c r="A247" s="61">
        <f>A244+1</f>
        <v>66</v>
      </c>
      <c r="B247" s="187" t="s">
        <v>36</v>
      </c>
      <c r="C247" s="56" t="s">
        <v>240</v>
      </c>
      <c r="D247" s="187" t="s">
        <v>20</v>
      </c>
      <c r="E247" s="63">
        <v>74.64</v>
      </c>
      <c r="F247" s="63">
        <v>0</v>
      </c>
      <c r="G247" s="386">
        <f>ROUND(E247*F247,2)</f>
        <v>0</v>
      </c>
    </row>
    <row r="248" spans="1:7" ht="14.25" customHeight="1">
      <c r="A248" s="65"/>
      <c r="B248" s="184" t="s">
        <v>135</v>
      </c>
      <c r="C248" s="54"/>
      <c r="D248" s="185"/>
      <c r="E248" s="60"/>
      <c r="F248" s="60"/>
      <c r="G248" s="379"/>
    </row>
    <row r="249" spans="1:7" ht="26.25" customHeight="1">
      <c r="A249" s="61">
        <v>67</v>
      </c>
      <c r="B249" s="187" t="s">
        <v>39</v>
      </c>
      <c r="C249" s="56" t="s">
        <v>136</v>
      </c>
      <c r="D249" s="187" t="s">
        <v>20</v>
      </c>
      <c r="E249" s="63">
        <v>10.77</v>
      </c>
      <c r="F249" s="62">
        <v>0</v>
      </c>
      <c r="G249" s="386">
        <f>ROUND(E249*F249,2)</f>
        <v>0</v>
      </c>
    </row>
    <row r="250" spans="1:7" ht="28.5" customHeight="1">
      <c r="A250" s="61">
        <v>68</v>
      </c>
      <c r="B250" s="187" t="s">
        <v>39</v>
      </c>
      <c r="C250" s="56" t="s">
        <v>356</v>
      </c>
      <c r="D250" s="187" t="s">
        <v>26</v>
      </c>
      <c r="E250" s="63">
        <v>53.86</v>
      </c>
      <c r="F250" s="63">
        <v>0</v>
      </c>
      <c r="G250" s="386">
        <f>ROUND(E250*F250,2)</f>
        <v>0</v>
      </c>
    </row>
    <row r="251" spans="1:7" ht="23.25" customHeight="1">
      <c r="A251" s="61">
        <v>69</v>
      </c>
      <c r="B251" s="187" t="s">
        <v>39</v>
      </c>
      <c r="C251" s="56" t="s">
        <v>138</v>
      </c>
      <c r="D251" s="187" t="s">
        <v>20</v>
      </c>
      <c r="E251" s="63">
        <v>30.93</v>
      </c>
      <c r="F251" s="62">
        <v>0</v>
      </c>
      <c r="G251" s="386">
        <f>ROUND(E251*F251,2)</f>
        <v>0</v>
      </c>
    </row>
    <row r="252" spans="1:7" ht="14.25" customHeight="1">
      <c r="A252" s="65"/>
      <c r="B252" s="184" t="s">
        <v>139</v>
      </c>
      <c r="C252" s="54"/>
      <c r="D252" s="185"/>
      <c r="E252" s="60"/>
      <c r="F252" s="60"/>
      <c r="G252" s="379"/>
    </row>
    <row r="253" spans="1:7" ht="23.25" customHeight="1">
      <c r="A253" s="61">
        <v>70</v>
      </c>
      <c r="B253" s="187" t="s">
        <v>39</v>
      </c>
      <c r="C253" s="56" t="s">
        <v>140</v>
      </c>
      <c r="D253" s="187" t="s">
        <v>20</v>
      </c>
      <c r="E253" s="63">
        <v>0.73</v>
      </c>
      <c r="F253" s="62">
        <v>0</v>
      </c>
      <c r="G253" s="386">
        <f>ROUND(E253*F253,2)</f>
        <v>0</v>
      </c>
    </row>
    <row r="254" spans="1:7" ht="29.25" customHeight="1">
      <c r="A254" s="61">
        <v>71</v>
      </c>
      <c r="B254" s="187" t="s">
        <v>39</v>
      </c>
      <c r="C254" s="188" t="s">
        <v>357</v>
      </c>
      <c r="D254" s="187" t="s">
        <v>31</v>
      </c>
      <c r="E254" s="63">
        <v>1</v>
      </c>
      <c r="F254" s="63">
        <v>0</v>
      </c>
      <c r="G254" s="386">
        <f>ROUND(E254*F254,2)</f>
        <v>0</v>
      </c>
    </row>
    <row r="255" spans="1:7" ht="34.5" customHeight="1">
      <c r="A255" s="61">
        <v>72</v>
      </c>
      <c r="B255" s="187" t="s">
        <v>39</v>
      </c>
      <c r="C255" s="56" t="s">
        <v>142</v>
      </c>
      <c r="D255" s="187" t="s">
        <v>143</v>
      </c>
      <c r="E255" s="63">
        <v>1</v>
      </c>
      <c r="F255" s="62">
        <v>0</v>
      </c>
      <c r="G255" s="386">
        <f>ROUND(E255*F255,2)</f>
        <v>0</v>
      </c>
    </row>
    <row r="256" spans="1:7" ht="14.25" customHeight="1">
      <c r="A256" s="65"/>
      <c r="B256" s="184" t="s">
        <v>144</v>
      </c>
      <c r="C256" s="54"/>
      <c r="D256" s="185"/>
      <c r="E256" s="60"/>
      <c r="F256" s="60"/>
      <c r="G256" s="379"/>
    </row>
    <row r="257" spans="1:7" ht="24" customHeight="1">
      <c r="A257" s="61">
        <v>73</v>
      </c>
      <c r="B257" s="59" t="s">
        <v>39</v>
      </c>
      <c r="C257" s="56" t="s">
        <v>145</v>
      </c>
      <c r="D257" s="187" t="s">
        <v>31</v>
      </c>
      <c r="E257" s="63">
        <v>1</v>
      </c>
      <c r="F257" s="62">
        <v>0</v>
      </c>
      <c r="G257" s="386">
        <f>ROUND(E257*F257,2)</f>
        <v>0</v>
      </c>
    </row>
    <row r="258" spans="1:7" ht="14.25" customHeight="1">
      <c r="A258" s="65"/>
      <c r="B258" s="184" t="s">
        <v>146</v>
      </c>
      <c r="C258" s="54"/>
      <c r="D258" s="185"/>
      <c r="E258" s="60"/>
      <c r="F258" s="60"/>
      <c r="G258" s="379"/>
    </row>
    <row r="259" spans="1:7" ht="52.5" customHeight="1">
      <c r="A259" s="61">
        <v>74</v>
      </c>
      <c r="B259" s="59" t="s">
        <v>38</v>
      </c>
      <c r="C259" s="56" t="s">
        <v>358</v>
      </c>
      <c r="D259" s="187" t="s">
        <v>20</v>
      </c>
      <c r="E259" s="63">
        <v>30.88</v>
      </c>
      <c r="F259" s="62">
        <v>0</v>
      </c>
      <c r="G259" s="386">
        <f>ROUND(E259*F259,2)</f>
        <v>0</v>
      </c>
    </row>
    <row r="260" spans="1:7" ht="28.5" customHeight="1">
      <c r="A260" s="61">
        <v>75</v>
      </c>
      <c r="B260" s="59" t="s">
        <v>38</v>
      </c>
      <c r="C260" s="56" t="s">
        <v>359</v>
      </c>
      <c r="D260" s="187" t="s">
        <v>20</v>
      </c>
      <c r="E260" s="62">
        <v>55.81</v>
      </c>
      <c r="F260" s="62">
        <v>0</v>
      </c>
      <c r="G260" s="386">
        <f>ROUND(E260*F260,2)</f>
        <v>0</v>
      </c>
    </row>
    <row r="261" spans="1:7" ht="14.25" customHeight="1">
      <c r="A261" s="65"/>
      <c r="B261" s="184" t="s">
        <v>149</v>
      </c>
      <c r="C261" s="54"/>
      <c r="D261" s="185"/>
      <c r="E261" s="60"/>
      <c r="F261" s="60"/>
      <c r="G261" s="379"/>
    </row>
    <row r="262" spans="1:7" ht="14.25" customHeight="1">
      <c r="A262" s="65"/>
      <c r="B262" s="184" t="s">
        <v>150</v>
      </c>
      <c r="C262" s="54"/>
      <c r="D262" s="185"/>
      <c r="E262" s="60"/>
      <c r="F262" s="60"/>
      <c r="G262" s="379"/>
    </row>
    <row r="263" spans="1:7" ht="24" customHeight="1">
      <c r="A263" s="61">
        <v>76</v>
      </c>
      <c r="B263" s="59" t="s">
        <v>36</v>
      </c>
      <c r="C263" s="58" t="s">
        <v>360</v>
      </c>
      <c r="D263" s="187" t="s">
        <v>152</v>
      </c>
      <c r="E263" s="62">
        <v>4</v>
      </c>
      <c r="F263" s="63">
        <v>0</v>
      </c>
      <c r="G263" s="386">
        <f>ROUND(E263*F263,2)</f>
        <v>0</v>
      </c>
    </row>
    <row r="264" spans="1:7" ht="44.25" customHeight="1">
      <c r="A264" s="61">
        <v>77</v>
      </c>
      <c r="B264" s="59" t="s">
        <v>36</v>
      </c>
      <c r="C264" s="56" t="s">
        <v>240</v>
      </c>
      <c r="D264" s="187" t="s">
        <v>20</v>
      </c>
      <c r="E264" s="62">
        <v>1.75</v>
      </c>
      <c r="F264" s="63">
        <v>0</v>
      </c>
      <c r="G264" s="386">
        <f>ROUND(E264*F264,2)</f>
        <v>0</v>
      </c>
    </row>
    <row r="265" spans="1:7" ht="14.25" customHeight="1">
      <c r="A265" s="65"/>
      <c r="B265" s="184" t="s">
        <v>135</v>
      </c>
      <c r="C265" s="54"/>
      <c r="D265" s="185"/>
      <c r="E265" s="60"/>
      <c r="F265" s="60"/>
      <c r="G265" s="379"/>
    </row>
    <row r="266" spans="1:7" ht="26.25" customHeight="1">
      <c r="A266" s="61">
        <v>78</v>
      </c>
      <c r="B266" s="59" t="s">
        <v>39</v>
      </c>
      <c r="C266" s="56" t="s">
        <v>140</v>
      </c>
      <c r="D266" s="187" t="s">
        <v>20</v>
      </c>
      <c r="E266" s="62">
        <v>0.15</v>
      </c>
      <c r="F266" s="62">
        <v>0</v>
      </c>
      <c r="G266" s="386">
        <f>ROUND(E266*F266,2)</f>
        <v>0</v>
      </c>
    </row>
    <row r="267" spans="1:7" ht="29.25" customHeight="1">
      <c r="A267" s="61">
        <v>79</v>
      </c>
      <c r="B267" s="59" t="s">
        <v>39</v>
      </c>
      <c r="C267" s="56" t="s">
        <v>153</v>
      </c>
      <c r="D267" s="187" t="s">
        <v>31</v>
      </c>
      <c r="E267" s="62">
        <v>1</v>
      </c>
      <c r="F267" s="62">
        <v>0</v>
      </c>
      <c r="G267" s="386">
        <f>ROUND(E267*F267,2)</f>
        <v>0</v>
      </c>
    </row>
    <row r="268" spans="1:7" ht="27" customHeight="1">
      <c r="A268" s="61">
        <v>80</v>
      </c>
      <c r="B268" s="59" t="s">
        <v>39</v>
      </c>
      <c r="C268" s="56" t="s">
        <v>154</v>
      </c>
      <c r="D268" s="187" t="s">
        <v>31</v>
      </c>
      <c r="E268" s="62">
        <v>1</v>
      </c>
      <c r="F268" s="63">
        <v>0</v>
      </c>
      <c r="G268" s="386">
        <f>ROUND(E268*F268,2)</f>
        <v>0</v>
      </c>
    </row>
    <row r="269" spans="1:7" ht="27" customHeight="1">
      <c r="A269" s="61">
        <v>81</v>
      </c>
      <c r="B269" s="59" t="s">
        <v>39</v>
      </c>
      <c r="C269" s="56" t="s">
        <v>155</v>
      </c>
      <c r="D269" s="187" t="s">
        <v>31</v>
      </c>
      <c r="E269" s="62">
        <v>1</v>
      </c>
      <c r="F269" s="63">
        <v>0</v>
      </c>
      <c r="G269" s="386">
        <f>ROUND(E269*F269,2)</f>
        <v>0</v>
      </c>
    </row>
    <row r="270" spans="1:7" ht="14.25" customHeight="1">
      <c r="A270" s="65"/>
      <c r="B270" s="184" t="s">
        <v>156</v>
      </c>
      <c r="C270" s="54"/>
      <c r="D270" s="185"/>
      <c r="E270" s="60"/>
      <c r="F270" s="60"/>
      <c r="G270" s="379"/>
    </row>
    <row r="271" spans="1:7" ht="44.25" customHeight="1">
      <c r="A271" s="61">
        <v>82</v>
      </c>
      <c r="B271" s="59" t="s">
        <v>36</v>
      </c>
      <c r="C271" s="56" t="s">
        <v>240</v>
      </c>
      <c r="D271" s="187" t="s">
        <v>20</v>
      </c>
      <c r="E271" s="62">
        <v>1.94</v>
      </c>
      <c r="F271" s="63">
        <v>0</v>
      </c>
      <c r="G271" s="386">
        <f>ROUND(E271*F271,2)</f>
        <v>0</v>
      </c>
    </row>
    <row r="272" spans="1:7" ht="14.25" customHeight="1">
      <c r="A272" s="65"/>
      <c r="B272" s="184" t="s">
        <v>135</v>
      </c>
      <c r="C272" s="54"/>
      <c r="D272" s="185"/>
      <c r="E272" s="60"/>
      <c r="F272" s="60"/>
      <c r="G272" s="379"/>
    </row>
    <row r="273" spans="1:7" ht="21" customHeight="1">
      <c r="A273" s="61">
        <v>83</v>
      </c>
      <c r="B273" s="59" t="s">
        <v>39</v>
      </c>
      <c r="C273" s="56" t="s">
        <v>140</v>
      </c>
      <c r="D273" s="187" t="s">
        <v>20</v>
      </c>
      <c r="E273" s="62">
        <v>0.36</v>
      </c>
      <c r="F273" s="62">
        <v>0</v>
      </c>
      <c r="G273" s="386">
        <f>ROUND(E273*F273,2)</f>
        <v>0</v>
      </c>
    </row>
    <row r="274" spans="1:7" ht="22.5" customHeight="1">
      <c r="A274" s="61">
        <v>84</v>
      </c>
      <c r="B274" s="59" t="s">
        <v>39</v>
      </c>
      <c r="C274" s="56" t="s">
        <v>157</v>
      </c>
      <c r="D274" s="187" t="s">
        <v>26</v>
      </c>
      <c r="E274" s="62">
        <v>3.4</v>
      </c>
      <c r="F274" s="62">
        <v>0</v>
      </c>
      <c r="G274" s="386">
        <f>ROUND(E274*F274,2)</f>
        <v>0</v>
      </c>
    </row>
    <row r="275" spans="1:7" ht="25.5" customHeight="1">
      <c r="A275" s="61">
        <v>85</v>
      </c>
      <c r="B275" s="59" t="s">
        <v>39</v>
      </c>
      <c r="C275" s="56" t="s">
        <v>138</v>
      </c>
      <c r="D275" s="187" t="s">
        <v>20</v>
      </c>
      <c r="E275" s="62">
        <v>0.68</v>
      </c>
      <c r="F275" s="62">
        <v>0</v>
      </c>
      <c r="G275" s="386">
        <f>ROUND(E275*F275,2)</f>
        <v>0</v>
      </c>
    </row>
    <row r="276" spans="1:7" ht="14.25" customHeight="1">
      <c r="A276" s="65"/>
      <c r="B276" s="184" t="s">
        <v>159</v>
      </c>
      <c r="C276" s="54"/>
      <c r="D276" s="185"/>
      <c r="E276" s="60"/>
      <c r="F276" s="60"/>
      <c r="G276" s="379"/>
    </row>
    <row r="277" spans="1:7" ht="48" customHeight="1">
      <c r="A277" s="61">
        <v>86</v>
      </c>
      <c r="B277" s="59" t="s">
        <v>38</v>
      </c>
      <c r="C277" s="56" t="s">
        <v>361</v>
      </c>
      <c r="D277" s="187" t="s">
        <v>20</v>
      </c>
      <c r="E277" s="62">
        <v>1.15</v>
      </c>
      <c r="F277" s="63">
        <v>0</v>
      </c>
      <c r="G277" s="386">
        <f>ROUND(E277*F277,2)</f>
        <v>0</v>
      </c>
    </row>
    <row r="278" spans="1:7" ht="37.5" customHeight="1">
      <c r="A278" s="61">
        <v>87</v>
      </c>
      <c r="B278" s="59" t="s">
        <v>38</v>
      </c>
      <c r="C278" s="56" t="s">
        <v>362</v>
      </c>
      <c r="D278" s="187" t="s">
        <v>20</v>
      </c>
      <c r="E278" s="62">
        <v>1.7</v>
      </c>
      <c r="F278" s="62">
        <v>0</v>
      </c>
      <c r="G278" s="386">
        <f>ROUND(E278*F278,2)</f>
        <v>0</v>
      </c>
    </row>
    <row r="279" spans="1:7" ht="14.25" customHeight="1">
      <c r="A279" s="65"/>
      <c r="B279" s="184" t="s">
        <v>163</v>
      </c>
      <c r="C279" s="54"/>
      <c r="D279" s="185"/>
      <c r="E279" s="60"/>
      <c r="F279" s="60"/>
      <c r="G279" s="379"/>
    </row>
    <row r="280" spans="1:7" ht="14.25" customHeight="1">
      <c r="A280" s="65"/>
      <c r="B280" s="184" t="s">
        <v>363</v>
      </c>
      <c r="C280" s="54"/>
      <c r="D280" s="185"/>
      <c r="E280" s="60"/>
      <c r="F280" s="60"/>
      <c r="G280" s="379"/>
    </row>
    <row r="281" spans="1:7" ht="43.5" customHeight="1">
      <c r="A281" s="61">
        <v>88</v>
      </c>
      <c r="B281" s="59" t="s">
        <v>83</v>
      </c>
      <c r="C281" s="56" t="s">
        <v>364</v>
      </c>
      <c r="D281" s="187" t="s">
        <v>20</v>
      </c>
      <c r="E281" s="62">
        <v>0.1</v>
      </c>
      <c r="F281" s="62">
        <v>0</v>
      </c>
      <c r="G281" s="386">
        <f>ROUND(E281*F281,2)</f>
        <v>0</v>
      </c>
    </row>
    <row r="282" spans="1:7" ht="36.75" customHeight="1">
      <c r="A282" s="189">
        <v>89</v>
      </c>
      <c r="B282" s="190" t="s">
        <v>83</v>
      </c>
      <c r="C282" s="191" t="s">
        <v>365</v>
      </c>
      <c r="D282" s="192" t="s">
        <v>24</v>
      </c>
      <c r="E282" s="193">
        <v>2.25</v>
      </c>
      <c r="F282" s="193">
        <v>0</v>
      </c>
      <c r="G282" s="387">
        <f>ROUND(E282*F282,2)</f>
        <v>0</v>
      </c>
    </row>
    <row r="283" spans="1:7" ht="14.25" customHeight="1">
      <c r="A283" s="194" t="s">
        <v>403</v>
      </c>
      <c r="B283" s="195"/>
      <c r="C283" s="196"/>
      <c r="D283" s="197"/>
      <c r="E283" s="198"/>
      <c r="F283" s="199"/>
      <c r="G283" s="200">
        <f>SUM(G148:G282)</f>
        <v>0</v>
      </c>
    </row>
    <row r="284" spans="1:9" ht="14.25" customHeight="1">
      <c r="A284" s="337"/>
      <c r="B284" s="409" t="s">
        <v>401</v>
      </c>
      <c r="C284" s="410"/>
      <c r="D284" s="410"/>
      <c r="E284" s="337"/>
      <c r="F284" s="338"/>
      <c r="G284" s="338"/>
      <c r="I284" s="278"/>
    </row>
    <row r="285" spans="1:7" ht="14.25" customHeight="1">
      <c r="A285" s="9" t="s">
        <v>251</v>
      </c>
      <c r="B285" s="9" t="s">
        <v>1</v>
      </c>
      <c r="C285" s="9" t="s">
        <v>252</v>
      </c>
      <c r="D285" s="9" t="s">
        <v>253</v>
      </c>
      <c r="E285" s="9" t="s">
        <v>370</v>
      </c>
      <c r="F285" s="9" t="s">
        <v>255</v>
      </c>
      <c r="G285" s="30" t="s">
        <v>256</v>
      </c>
    </row>
    <row r="286" spans="1:7" ht="18.75" customHeight="1">
      <c r="A286" s="9" t="s">
        <v>396</v>
      </c>
      <c r="B286" s="9" t="s">
        <v>258</v>
      </c>
      <c r="C286" s="368" t="s">
        <v>399</v>
      </c>
      <c r="D286" s="369"/>
      <c r="E286" s="369"/>
      <c r="F286" s="369"/>
      <c r="G286" s="369"/>
    </row>
    <row r="287" spans="1:7" ht="14.25" customHeight="1">
      <c r="A287" s="9"/>
      <c r="B287" s="201" t="s">
        <v>259</v>
      </c>
      <c r="C287" s="370" t="s">
        <v>260</v>
      </c>
      <c r="D287" s="371"/>
      <c r="E287" s="371"/>
      <c r="F287" s="371"/>
      <c r="G287" s="371"/>
    </row>
    <row r="288" spans="1:7" ht="39" customHeight="1">
      <c r="A288" s="78">
        <v>1</v>
      </c>
      <c r="B288" s="202" t="s">
        <v>259</v>
      </c>
      <c r="C288" s="123" t="s">
        <v>371</v>
      </c>
      <c r="D288" s="203" t="s">
        <v>17</v>
      </c>
      <c r="E288" s="124">
        <v>2.83</v>
      </c>
      <c r="F288" s="256">
        <v>0</v>
      </c>
      <c r="G288" s="92">
        <f>E288*F288</f>
        <v>0</v>
      </c>
    </row>
    <row r="289" spans="1:7" ht="14.25" customHeight="1">
      <c r="A289" s="84"/>
      <c r="B289" s="205" t="s">
        <v>262</v>
      </c>
      <c r="C289" s="372" t="s">
        <v>263</v>
      </c>
      <c r="D289" s="373"/>
      <c r="E289" s="373"/>
      <c r="F289" s="373"/>
      <c r="G289" s="388"/>
    </row>
    <row r="290" spans="1:7" ht="25.5" customHeight="1">
      <c r="A290" s="86">
        <f>A288+1</f>
        <v>2</v>
      </c>
      <c r="B290" s="208" t="s">
        <v>262</v>
      </c>
      <c r="C290" s="209" t="s">
        <v>264</v>
      </c>
      <c r="D290" s="163" t="s">
        <v>97</v>
      </c>
      <c r="E290" s="89">
        <v>74</v>
      </c>
      <c r="F290" s="204">
        <v>0</v>
      </c>
      <c r="G290" s="91">
        <f>E290*F290</f>
        <v>0</v>
      </c>
    </row>
    <row r="291" spans="1:7" ht="24.75" customHeight="1">
      <c r="A291" s="86">
        <f>A290+1</f>
        <v>3</v>
      </c>
      <c r="B291" s="208" t="s">
        <v>262</v>
      </c>
      <c r="C291" s="209" t="s">
        <v>265</v>
      </c>
      <c r="D291" s="163" t="s">
        <v>97</v>
      </c>
      <c r="E291" s="89">
        <v>27</v>
      </c>
      <c r="F291" s="204">
        <v>0</v>
      </c>
      <c r="G291" s="91">
        <f>E291*F291</f>
        <v>0</v>
      </c>
    </row>
    <row r="292" spans="1:7" ht="27" customHeight="1">
      <c r="A292" s="86">
        <f>A291+1</f>
        <v>4</v>
      </c>
      <c r="B292" s="208" t="s">
        <v>262</v>
      </c>
      <c r="C292" s="209" t="s">
        <v>266</v>
      </c>
      <c r="D292" s="163" t="s">
        <v>97</v>
      </c>
      <c r="E292" s="89">
        <v>2</v>
      </c>
      <c r="F292" s="204">
        <v>0</v>
      </c>
      <c r="G292" s="91">
        <f>E292*F292</f>
        <v>0</v>
      </c>
    </row>
    <row r="293" spans="1:7" ht="28.5" customHeight="1">
      <c r="A293" s="86">
        <f>A292+1</f>
        <v>5</v>
      </c>
      <c r="B293" s="208" t="s">
        <v>262</v>
      </c>
      <c r="C293" s="209" t="s">
        <v>267</v>
      </c>
      <c r="D293" s="163" t="s">
        <v>97</v>
      </c>
      <c r="E293" s="89">
        <v>1</v>
      </c>
      <c r="F293" s="204">
        <v>0</v>
      </c>
      <c r="G293" s="91">
        <f>E293*F293</f>
        <v>0</v>
      </c>
    </row>
    <row r="294" spans="1:7" ht="14.25" customHeight="1">
      <c r="A294" s="9"/>
      <c r="B294" s="201" t="s">
        <v>270</v>
      </c>
      <c r="C294" s="370" t="s">
        <v>271</v>
      </c>
      <c r="D294" s="371"/>
      <c r="E294" s="371"/>
      <c r="F294" s="371"/>
      <c r="G294" s="389"/>
    </row>
    <row r="295" spans="1:7" ht="24.75" customHeight="1">
      <c r="A295" s="97">
        <f>A293+1</f>
        <v>6</v>
      </c>
      <c r="B295" s="211" t="s">
        <v>270</v>
      </c>
      <c r="C295" s="212" t="s">
        <v>272</v>
      </c>
      <c r="D295" s="213" t="s">
        <v>366</v>
      </c>
      <c r="E295" s="214">
        <v>22206</v>
      </c>
      <c r="F295" s="256">
        <v>0</v>
      </c>
      <c r="G295" s="390">
        <f>E295*F295</f>
        <v>0</v>
      </c>
    </row>
    <row r="296" spans="1:7" ht="14.25" customHeight="1">
      <c r="A296" s="101"/>
      <c r="B296" s="201" t="s">
        <v>273</v>
      </c>
      <c r="C296" s="374" t="s">
        <v>274</v>
      </c>
      <c r="D296" s="373"/>
      <c r="E296" s="373"/>
      <c r="F296" s="373"/>
      <c r="G296" s="388"/>
    </row>
    <row r="297" spans="1:7" ht="28.5" customHeight="1">
      <c r="A297" s="86">
        <f>A295+1</f>
        <v>7</v>
      </c>
      <c r="B297" s="215" t="s">
        <v>273</v>
      </c>
      <c r="C297" s="209" t="s">
        <v>275</v>
      </c>
      <c r="D297" s="163" t="s">
        <v>366</v>
      </c>
      <c r="E297" s="90">
        <v>1587.5</v>
      </c>
      <c r="F297" s="216">
        <v>0</v>
      </c>
      <c r="G297" s="91">
        <f aca="true" t="shared" si="11" ref="G297:G302">F297*E297</f>
        <v>0</v>
      </c>
    </row>
    <row r="298" spans="1:7" ht="25.5" customHeight="1">
      <c r="A298" s="86">
        <f aca="true" t="shared" si="12" ref="A298:A306">A297+1</f>
        <v>8</v>
      </c>
      <c r="B298" s="215" t="s">
        <v>273</v>
      </c>
      <c r="C298" s="209" t="s">
        <v>372</v>
      </c>
      <c r="D298" s="163" t="s">
        <v>366</v>
      </c>
      <c r="E298" s="89">
        <v>655</v>
      </c>
      <c r="F298" s="216">
        <v>0</v>
      </c>
      <c r="G298" s="91">
        <f t="shared" si="11"/>
        <v>0</v>
      </c>
    </row>
    <row r="299" spans="1:7" ht="36" customHeight="1">
      <c r="A299" s="86">
        <f t="shared" si="12"/>
        <v>9</v>
      </c>
      <c r="B299" s="215" t="s">
        <v>273</v>
      </c>
      <c r="C299" s="209" t="s">
        <v>278</v>
      </c>
      <c r="D299" s="163" t="s">
        <v>366</v>
      </c>
      <c r="E299" s="90">
        <v>932.5</v>
      </c>
      <c r="F299" s="216">
        <v>0</v>
      </c>
      <c r="G299" s="91">
        <f t="shared" si="11"/>
        <v>0</v>
      </c>
    </row>
    <row r="300" spans="1:7" ht="39" customHeight="1">
      <c r="A300" s="86">
        <f t="shared" si="12"/>
        <v>10</v>
      </c>
      <c r="B300" s="215" t="s">
        <v>273</v>
      </c>
      <c r="C300" s="209" t="s">
        <v>373</v>
      </c>
      <c r="D300" s="163" t="s">
        <v>366</v>
      </c>
      <c r="E300" s="89">
        <v>80</v>
      </c>
      <c r="F300" s="216">
        <v>0</v>
      </c>
      <c r="G300" s="91">
        <f t="shared" si="11"/>
        <v>0</v>
      </c>
    </row>
    <row r="301" spans="1:7" ht="33.75" customHeight="1">
      <c r="A301" s="86">
        <f t="shared" si="12"/>
        <v>11</v>
      </c>
      <c r="B301" s="215" t="s">
        <v>273</v>
      </c>
      <c r="C301" s="209" t="s">
        <v>279</v>
      </c>
      <c r="D301" s="163" t="s">
        <v>366</v>
      </c>
      <c r="E301" s="90">
        <v>828.5</v>
      </c>
      <c r="F301" s="216">
        <v>0</v>
      </c>
      <c r="G301" s="91">
        <f t="shared" si="11"/>
        <v>0</v>
      </c>
    </row>
    <row r="302" spans="1:7" ht="36.75" customHeight="1">
      <c r="A302" s="86">
        <f t="shared" si="12"/>
        <v>12</v>
      </c>
      <c r="B302" s="215" t="s">
        <v>273</v>
      </c>
      <c r="C302" s="209" t="s">
        <v>280</v>
      </c>
      <c r="D302" s="163" t="s">
        <v>26</v>
      </c>
      <c r="E302" s="89">
        <v>43</v>
      </c>
      <c r="F302" s="216">
        <v>0</v>
      </c>
      <c r="G302" s="91">
        <f t="shared" si="11"/>
        <v>0</v>
      </c>
    </row>
    <row r="303" spans="1:7" ht="25.5" customHeight="1">
      <c r="A303" s="86">
        <f t="shared" si="12"/>
        <v>13</v>
      </c>
      <c r="B303" s="208" t="s">
        <v>273</v>
      </c>
      <c r="C303" s="209" t="s">
        <v>434</v>
      </c>
      <c r="D303" s="163" t="s">
        <v>31</v>
      </c>
      <c r="E303" s="89">
        <v>12</v>
      </c>
      <c r="F303" s="216">
        <v>0</v>
      </c>
      <c r="G303" s="91">
        <f>E303*F303</f>
        <v>0</v>
      </c>
    </row>
    <row r="304" spans="1:7" ht="14.25" customHeight="1">
      <c r="A304" s="86">
        <f t="shared" si="12"/>
        <v>14</v>
      </c>
      <c r="B304" s="86" t="s">
        <v>273</v>
      </c>
      <c r="C304" s="217" t="s">
        <v>281</v>
      </c>
      <c r="D304" s="163" t="s">
        <v>26</v>
      </c>
      <c r="E304" s="90">
        <v>3147</v>
      </c>
      <c r="F304" s="216">
        <v>0</v>
      </c>
      <c r="G304" s="91">
        <f>F304*E304</f>
        <v>0</v>
      </c>
    </row>
    <row r="305" spans="1:7" ht="14.25" customHeight="1">
      <c r="A305" s="86">
        <f t="shared" si="12"/>
        <v>15</v>
      </c>
      <c r="B305" s="215" t="s">
        <v>273</v>
      </c>
      <c r="C305" s="106" t="s">
        <v>96</v>
      </c>
      <c r="D305" s="163" t="s">
        <v>97</v>
      </c>
      <c r="E305" s="218">
        <v>16</v>
      </c>
      <c r="F305" s="216">
        <v>0</v>
      </c>
      <c r="G305" s="91">
        <f>F305*E305</f>
        <v>0</v>
      </c>
    </row>
    <row r="306" spans="1:7" ht="14.25" customHeight="1">
      <c r="A306" s="86">
        <f t="shared" si="12"/>
        <v>16</v>
      </c>
      <c r="B306" s="219" t="s">
        <v>273</v>
      </c>
      <c r="C306" s="106" t="s">
        <v>32</v>
      </c>
      <c r="D306" s="163" t="s">
        <v>97</v>
      </c>
      <c r="E306" s="218">
        <v>20</v>
      </c>
      <c r="F306" s="216">
        <v>0</v>
      </c>
      <c r="G306" s="91">
        <f>F306*E306</f>
        <v>0</v>
      </c>
    </row>
    <row r="307" spans="1:7" ht="18" customHeight="1">
      <c r="A307" s="9" t="s">
        <v>398</v>
      </c>
      <c r="B307" s="9" t="s">
        <v>285</v>
      </c>
      <c r="C307" s="375" t="s">
        <v>397</v>
      </c>
      <c r="D307" s="376"/>
      <c r="E307" s="376"/>
      <c r="F307" s="376"/>
      <c r="G307" s="391"/>
    </row>
    <row r="308" spans="1:7" ht="14.25" customHeight="1">
      <c r="A308" s="9"/>
      <c r="B308" s="201" t="s">
        <v>286</v>
      </c>
      <c r="C308" s="370" t="s">
        <v>287</v>
      </c>
      <c r="D308" s="371"/>
      <c r="E308" s="371"/>
      <c r="F308" s="371"/>
      <c r="G308" s="389"/>
    </row>
    <row r="309" spans="1:8" s="294" customFormat="1" ht="27.75" customHeight="1">
      <c r="A309" s="286">
        <f>A306+1</f>
        <v>17</v>
      </c>
      <c r="B309" s="344" t="s">
        <v>286</v>
      </c>
      <c r="C309" s="288" t="s">
        <v>288</v>
      </c>
      <c r="D309" s="286" t="s">
        <v>367</v>
      </c>
      <c r="E309" s="290">
        <f>4852.3-317.3</f>
        <v>4535</v>
      </c>
      <c r="F309" s="345">
        <v>0</v>
      </c>
      <c r="G309" s="310">
        <f>F309*E309</f>
        <v>0</v>
      </c>
      <c r="H309" s="293"/>
    </row>
    <row r="310" spans="1:8" s="294" customFormat="1" ht="14.25" customHeight="1">
      <c r="A310" s="346"/>
      <c r="B310" s="347" t="s">
        <v>289</v>
      </c>
      <c r="C310" s="398" t="s">
        <v>290</v>
      </c>
      <c r="D310" s="399"/>
      <c r="E310" s="400"/>
      <c r="F310" s="280"/>
      <c r="G310" s="292"/>
      <c r="H310" s="293"/>
    </row>
    <row r="311" spans="1:8" s="294" customFormat="1" ht="48.75" customHeight="1">
      <c r="A311" s="295">
        <f>A309+1</f>
        <v>18</v>
      </c>
      <c r="B311" s="348" t="s">
        <v>289</v>
      </c>
      <c r="C311" s="297" t="s">
        <v>291</v>
      </c>
      <c r="D311" s="349" t="s">
        <v>367</v>
      </c>
      <c r="E311" s="350">
        <f>518+46</f>
        <v>564</v>
      </c>
      <c r="F311" s="284">
        <v>0</v>
      </c>
      <c r="G311" s="310">
        <f>F311*E311</f>
        <v>0</v>
      </c>
      <c r="H311" s="293"/>
    </row>
    <row r="312" spans="1:8" s="294" customFormat="1" ht="20.25" customHeight="1">
      <c r="A312" s="351" t="s">
        <v>396</v>
      </c>
      <c r="B312" s="351" t="s">
        <v>292</v>
      </c>
      <c r="C312" s="401" t="s">
        <v>395</v>
      </c>
      <c r="D312" s="402"/>
      <c r="E312" s="403"/>
      <c r="F312" s="352"/>
      <c r="G312" s="292"/>
      <c r="H312" s="293"/>
    </row>
    <row r="313" spans="1:8" s="294" customFormat="1" ht="22.5">
      <c r="A313" s="286">
        <v>19</v>
      </c>
      <c r="B313" s="286" t="s">
        <v>297</v>
      </c>
      <c r="C313" s="307" t="s">
        <v>427</v>
      </c>
      <c r="D313" s="353" t="s">
        <v>366</v>
      </c>
      <c r="E313" s="354">
        <f>5718-3870</f>
        <v>1848</v>
      </c>
      <c r="F313" s="355">
        <v>0</v>
      </c>
      <c r="G313" s="310">
        <f>F313*E313</f>
        <v>0</v>
      </c>
      <c r="H313" s="293"/>
    </row>
    <row r="314" spans="1:8" s="294" customFormat="1" ht="27.75" customHeight="1">
      <c r="A314" s="305">
        <f>A313+1</f>
        <v>20</v>
      </c>
      <c r="B314" s="356" t="s">
        <v>295</v>
      </c>
      <c r="C314" s="307" t="s">
        <v>299</v>
      </c>
      <c r="D314" s="353" t="s">
        <v>366</v>
      </c>
      <c r="E314" s="354">
        <f>272+13084</f>
        <v>13356</v>
      </c>
      <c r="F314" s="357">
        <v>0</v>
      </c>
      <c r="G314" s="310">
        <f>F314*E314</f>
        <v>0</v>
      </c>
      <c r="H314" s="293"/>
    </row>
    <row r="315" spans="1:8" s="294" customFormat="1" ht="26.25" customHeight="1">
      <c r="A315" s="286">
        <f>A314+1</f>
        <v>21</v>
      </c>
      <c r="B315" s="356" t="s">
        <v>295</v>
      </c>
      <c r="C315" s="307" t="s">
        <v>300</v>
      </c>
      <c r="D315" s="353" t="s">
        <v>366</v>
      </c>
      <c r="E315" s="354">
        <f>5477-3659+1280</f>
        <v>3098</v>
      </c>
      <c r="F315" s="358">
        <v>0</v>
      </c>
      <c r="G315" s="310">
        <f>F315*E315</f>
        <v>0</v>
      </c>
      <c r="H315" s="293"/>
    </row>
    <row r="316" spans="1:7" ht="24.75" customHeight="1">
      <c r="A316" s="138"/>
      <c r="B316" s="222" t="s">
        <v>297</v>
      </c>
      <c r="C316" s="223" t="s">
        <v>301</v>
      </c>
      <c r="D316" s="220"/>
      <c r="E316" s="224"/>
      <c r="F316" s="35"/>
      <c r="G316" s="392"/>
    </row>
    <row r="317" spans="1:7" ht="14.25" customHeight="1">
      <c r="A317" s="86">
        <f>A315+1</f>
        <v>22</v>
      </c>
      <c r="B317" s="225" t="s">
        <v>297</v>
      </c>
      <c r="C317" s="226" t="s">
        <v>302</v>
      </c>
      <c r="D317" s="180" t="s">
        <v>366</v>
      </c>
      <c r="E317" s="152">
        <v>316</v>
      </c>
      <c r="F317" s="221">
        <v>0</v>
      </c>
      <c r="G317" s="91">
        <f>F317*E317</f>
        <v>0</v>
      </c>
    </row>
    <row r="318" spans="1:7" ht="23.25" customHeight="1">
      <c r="A318" s="138"/>
      <c r="B318" s="222" t="s">
        <v>297</v>
      </c>
      <c r="C318" s="223" t="s">
        <v>301</v>
      </c>
      <c r="D318" s="220"/>
      <c r="E318" s="224"/>
      <c r="F318" s="35"/>
      <c r="G318" s="392"/>
    </row>
    <row r="319" spans="1:7" ht="14.25" customHeight="1">
      <c r="A319" s="86">
        <f>A317+1</f>
        <v>23</v>
      </c>
      <c r="B319" s="225" t="s">
        <v>297</v>
      </c>
      <c r="C319" s="255" t="s">
        <v>303</v>
      </c>
      <c r="D319" s="146" t="s">
        <v>366</v>
      </c>
      <c r="E319" s="124">
        <v>24</v>
      </c>
      <c r="F319" s="221">
        <v>0</v>
      </c>
      <c r="G319" s="92">
        <f>F319*E319</f>
        <v>0</v>
      </c>
    </row>
    <row r="320" spans="1:7" ht="21">
      <c r="A320" s="138"/>
      <c r="B320" s="139" t="s">
        <v>297</v>
      </c>
      <c r="C320" s="140" t="s">
        <v>426</v>
      </c>
      <c r="D320" s="116"/>
      <c r="E320" s="116"/>
      <c r="F320" s="116"/>
      <c r="G320" s="381"/>
    </row>
    <row r="321" spans="1:8" s="294" customFormat="1" ht="22.5">
      <c r="A321" s="281">
        <f>A319+1</f>
        <v>24</v>
      </c>
      <c r="B321" s="316" t="s">
        <v>297</v>
      </c>
      <c r="C321" s="317" t="s">
        <v>424</v>
      </c>
      <c r="D321" s="318" t="s">
        <v>366</v>
      </c>
      <c r="E321" s="319">
        <v>3621</v>
      </c>
      <c r="F321" s="320">
        <v>0</v>
      </c>
      <c r="G321" s="310">
        <f>E321*F321</f>
        <v>0</v>
      </c>
      <c r="H321" s="293"/>
    </row>
    <row r="322" spans="1:8" s="294" customFormat="1" ht="22.5">
      <c r="A322" s="281">
        <f>A321+1</f>
        <v>25</v>
      </c>
      <c r="B322" s="316" t="s">
        <v>297</v>
      </c>
      <c r="C322" s="359" t="s">
        <v>425</v>
      </c>
      <c r="D322" s="335" t="s">
        <v>366</v>
      </c>
      <c r="E322" s="336">
        <v>5391</v>
      </c>
      <c r="F322" s="323">
        <v>0</v>
      </c>
      <c r="G322" s="292">
        <f>E322*F322</f>
        <v>0</v>
      </c>
      <c r="H322" s="293"/>
    </row>
    <row r="323" spans="1:7" ht="19.5" customHeight="1">
      <c r="A323" s="84" t="s">
        <v>396</v>
      </c>
      <c r="B323" s="84" t="s">
        <v>305</v>
      </c>
      <c r="C323" s="206" t="s">
        <v>394</v>
      </c>
      <c r="D323" s="207"/>
      <c r="E323" s="227"/>
      <c r="F323" s="228"/>
      <c r="G323" s="393"/>
    </row>
    <row r="324" spans="1:7" ht="14.25" customHeight="1">
      <c r="A324" s="138"/>
      <c r="B324" s="170" t="s">
        <v>306</v>
      </c>
      <c r="C324" s="223" t="s">
        <v>78</v>
      </c>
      <c r="D324" s="220" t="s">
        <v>304</v>
      </c>
      <c r="E324" s="224"/>
      <c r="F324" s="35"/>
      <c r="G324" s="392"/>
    </row>
    <row r="325" spans="1:7" ht="25.5" customHeight="1">
      <c r="A325" s="86">
        <f>A322+1</f>
        <v>26</v>
      </c>
      <c r="B325" s="229" t="s">
        <v>306</v>
      </c>
      <c r="C325" s="148" t="s">
        <v>374</v>
      </c>
      <c r="D325" s="180" t="s">
        <v>366</v>
      </c>
      <c r="E325" s="90">
        <v>314.1</v>
      </c>
      <c r="F325" s="221">
        <v>0</v>
      </c>
      <c r="G325" s="91">
        <f>F325*E325</f>
        <v>0</v>
      </c>
    </row>
    <row r="326" spans="1:7" ht="26.25" customHeight="1">
      <c r="A326" s="86">
        <f>A325+1</f>
        <v>27</v>
      </c>
      <c r="B326" s="229" t="s">
        <v>306</v>
      </c>
      <c r="C326" s="148" t="s">
        <v>375</v>
      </c>
      <c r="D326" s="180" t="s">
        <v>366</v>
      </c>
      <c r="E326" s="90">
        <v>5662</v>
      </c>
      <c r="F326" s="221">
        <v>0</v>
      </c>
      <c r="G326" s="91">
        <f>F326*E326</f>
        <v>0</v>
      </c>
    </row>
    <row r="327" spans="1:7" ht="14.25" customHeight="1">
      <c r="A327" s="138"/>
      <c r="B327" s="170" t="s">
        <v>309</v>
      </c>
      <c r="C327" s="223" t="s">
        <v>54</v>
      </c>
      <c r="D327" s="230" t="s">
        <v>304</v>
      </c>
      <c r="E327" s="35"/>
      <c r="F327" s="35"/>
      <c r="G327" s="392"/>
    </row>
    <row r="328" spans="1:7" ht="36" customHeight="1">
      <c r="A328" s="86">
        <f>A326+1</f>
        <v>28</v>
      </c>
      <c r="B328" s="229" t="s">
        <v>309</v>
      </c>
      <c r="C328" s="279" t="s">
        <v>376</v>
      </c>
      <c r="D328" s="180" t="s">
        <v>366</v>
      </c>
      <c r="E328" s="90">
        <v>1612</v>
      </c>
      <c r="F328" s="266">
        <v>0</v>
      </c>
      <c r="G328" s="91">
        <f>F328*E328</f>
        <v>0</v>
      </c>
    </row>
    <row r="329" spans="1:8" s="294" customFormat="1" ht="27.75" customHeight="1">
      <c r="A329" s="281">
        <f>A328+1</f>
        <v>29</v>
      </c>
      <c r="B329" s="282" t="s">
        <v>309</v>
      </c>
      <c r="C329" s="279" t="s">
        <v>377</v>
      </c>
      <c r="D329" s="283" t="s">
        <v>56</v>
      </c>
      <c r="E329" s="322">
        <f>380-(362/2.5)</f>
        <v>235.2</v>
      </c>
      <c r="F329" s="358">
        <v>0</v>
      </c>
      <c r="G329" s="310">
        <f>E329*F329</f>
        <v>0</v>
      </c>
      <c r="H329" s="293"/>
    </row>
    <row r="330" spans="1:8" s="294" customFormat="1" ht="35.25" customHeight="1">
      <c r="A330" s="281">
        <f aca="true" t="shared" si="13" ref="A330:A336">A329+1</f>
        <v>30</v>
      </c>
      <c r="B330" s="282" t="s">
        <v>309</v>
      </c>
      <c r="C330" s="279" t="s">
        <v>312</v>
      </c>
      <c r="D330" s="283" t="s">
        <v>367</v>
      </c>
      <c r="E330" s="322">
        <f>142.3-(2512*0.04)</f>
        <v>41.82</v>
      </c>
      <c r="F330" s="358">
        <v>0</v>
      </c>
      <c r="G330" s="310">
        <f aca="true" t="shared" si="14" ref="G330:G336">F330*E330</f>
        <v>0</v>
      </c>
      <c r="H330" s="293"/>
    </row>
    <row r="331" spans="1:8" s="294" customFormat="1" ht="32.25" customHeight="1">
      <c r="A331" s="281">
        <f t="shared" si="13"/>
        <v>31</v>
      </c>
      <c r="B331" s="282" t="s">
        <v>309</v>
      </c>
      <c r="C331" s="279" t="s">
        <v>378</v>
      </c>
      <c r="D331" s="283" t="s">
        <v>367</v>
      </c>
      <c r="E331" s="285">
        <f>304.3-(2879*0.05)</f>
        <v>160.35</v>
      </c>
      <c r="F331" s="355">
        <v>0</v>
      </c>
      <c r="G331" s="310">
        <f t="shared" si="14"/>
        <v>0</v>
      </c>
      <c r="H331" s="293"/>
    </row>
    <row r="332" spans="1:7" ht="35.25" customHeight="1">
      <c r="A332" s="86">
        <f t="shared" si="13"/>
        <v>32</v>
      </c>
      <c r="B332" s="229" t="s">
        <v>309</v>
      </c>
      <c r="C332" s="148" t="s">
        <v>379</v>
      </c>
      <c r="D332" s="180" t="s">
        <v>367</v>
      </c>
      <c r="E332" s="152">
        <v>117.22</v>
      </c>
      <c r="F332" s="265">
        <v>0</v>
      </c>
      <c r="G332" s="91">
        <f t="shared" si="14"/>
        <v>0</v>
      </c>
    </row>
    <row r="333" spans="1:8" s="294" customFormat="1" ht="42" customHeight="1">
      <c r="A333" s="281">
        <f t="shared" si="13"/>
        <v>33</v>
      </c>
      <c r="B333" s="282" t="s">
        <v>309</v>
      </c>
      <c r="C333" s="279" t="s">
        <v>380</v>
      </c>
      <c r="D333" s="283" t="s">
        <v>367</v>
      </c>
      <c r="E333" s="331">
        <f>318.4-(1638*0.07)</f>
        <v>203.7</v>
      </c>
      <c r="F333" s="355">
        <v>0</v>
      </c>
      <c r="G333" s="310">
        <f t="shared" si="14"/>
        <v>0</v>
      </c>
      <c r="H333" s="293"/>
    </row>
    <row r="334" spans="1:8" s="294" customFormat="1" ht="33.75" customHeight="1">
      <c r="A334" s="281">
        <f t="shared" si="13"/>
        <v>34</v>
      </c>
      <c r="B334" s="282" t="s">
        <v>309</v>
      </c>
      <c r="C334" s="279" t="s">
        <v>381</v>
      </c>
      <c r="D334" s="283" t="s">
        <v>367</v>
      </c>
      <c r="E334" s="331">
        <f>291.1-(2219*0.11)</f>
        <v>47</v>
      </c>
      <c r="F334" s="355">
        <v>0</v>
      </c>
      <c r="G334" s="310">
        <f t="shared" si="14"/>
        <v>0</v>
      </c>
      <c r="H334" s="293"/>
    </row>
    <row r="335" spans="1:8" s="294" customFormat="1" ht="33" customHeight="1">
      <c r="A335" s="281">
        <f t="shared" si="13"/>
        <v>35</v>
      </c>
      <c r="B335" s="282" t="s">
        <v>309</v>
      </c>
      <c r="C335" s="279" t="s">
        <v>382</v>
      </c>
      <c r="D335" s="283" t="s">
        <v>366</v>
      </c>
      <c r="E335" s="331">
        <f>7654-4435</f>
        <v>3219</v>
      </c>
      <c r="F335" s="355">
        <v>0</v>
      </c>
      <c r="G335" s="310">
        <f t="shared" si="14"/>
        <v>0</v>
      </c>
      <c r="H335" s="293"/>
    </row>
    <row r="336" spans="1:8" s="294" customFormat="1" ht="39.75" customHeight="1">
      <c r="A336" s="281">
        <f t="shared" si="13"/>
        <v>36</v>
      </c>
      <c r="B336" s="282" t="s">
        <v>309</v>
      </c>
      <c r="C336" s="279" t="s">
        <v>383</v>
      </c>
      <c r="D336" s="283" t="s">
        <v>366</v>
      </c>
      <c r="E336" s="360">
        <v>190.4</v>
      </c>
      <c r="F336" s="355">
        <v>0</v>
      </c>
      <c r="G336" s="310">
        <f t="shared" si="14"/>
        <v>0</v>
      </c>
      <c r="H336" s="293"/>
    </row>
    <row r="337" spans="1:8" s="294" customFormat="1" ht="40.5" customHeight="1">
      <c r="A337" s="281">
        <f>A336+1</f>
        <v>37</v>
      </c>
      <c r="B337" s="282" t="s">
        <v>309</v>
      </c>
      <c r="C337" s="279" t="s">
        <v>317</v>
      </c>
      <c r="D337" s="283" t="s">
        <v>366</v>
      </c>
      <c r="E337" s="331">
        <f>6590-4625</f>
        <v>1965</v>
      </c>
      <c r="F337" s="355">
        <v>0</v>
      </c>
      <c r="G337" s="310">
        <f>F337*E337</f>
        <v>0</v>
      </c>
      <c r="H337" s="293"/>
    </row>
    <row r="338" spans="1:8" s="294" customFormat="1" ht="37.5" customHeight="1">
      <c r="A338" s="281">
        <f>A337+1</f>
        <v>38</v>
      </c>
      <c r="B338" s="282" t="s">
        <v>309</v>
      </c>
      <c r="C338" s="279" t="s">
        <v>384</v>
      </c>
      <c r="D338" s="283" t="s">
        <v>366</v>
      </c>
      <c r="E338" s="331">
        <f>3277-3141</f>
        <v>136</v>
      </c>
      <c r="F338" s="284">
        <v>0</v>
      </c>
      <c r="G338" s="310">
        <f>F338*E338</f>
        <v>0</v>
      </c>
      <c r="H338" s="293"/>
    </row>
    <row r="339" spans="1:8" s="294" customFormat="1" ht="37.5" customHeight="1">
      <c r="A339" s="281">
        <f>A338+1</f>
        <v>39</v>
      </c>
      <c r="B339" s="282" t="s">
        <v>309</v>
      </c>
      <c r="C339" s="279" t="s">
        <v>420</v>
      </c>
      <c r="D339" s="283" t="s">
        <v>366</v>
      </c>
      <c r="E339" s="331">
        <v>12300</v>
      </c>
      <c r="F339" s="284">
        <v>0</v>
      </c>
      <c r="G339" s="310">
        <f>F339*E339</f>
        <v>0</v>
      </c>
      <c r="H339" s="293"/>
    </row>
    <row r="340" spans="1:8" s="294" customFormat="1" ht="41.25" customHeight="1">
      <c r="A340" s="281">
        <f>A339+1</f>
        <v>40</v>
      </c>
      <c r="B340" s="282" t="s">
        <v>309</v>
      </c>
      <c r="C340" s="279" t="s">
        <v>385</v>
      </c>
      <c r="D340" s="283" t="s">
        <v>366</v>
      </c>
      <c r="E340" s="285">
        <f>17493.8</f>
        <v>17493.8</v>
      </c>
      <c r="F340" s="284">
        <v>0</v>
      </c>
      <c r="G340" s="310">
        <f>F340*E340</f>
        <v>0</v>
      </c>
      <c r="H340" s="293"/>
    </row>
    <row r="341" spans="1:9" s="294" customFormat="1" ht="14.25" customHeight="1">
      <c r="A341" s="312"/>
      <c r="B341" s="326" t="s">
        <v>319</v>
      </c>
      <c r="C341" s="327" t="s">
        <v>421</v>
      </c>
      <c r="D341" s="328" t="s">
        <v>304</v>
      </c>
      <c r="E341" s="361"/>
      <c r="F341" s="330"/>
      <c r="G341" s="394"/>
      <c r="H341" s="293"/>
      <c r="I341" s="404"/>
    </row>
    <row r="342" spans="1:9" s="294" customFormat="1" ht="22.5">
      <c r="A342" s="281">
        <f>A340+1</f>
        <v>41</v>
      </c>
      <c r="B342" s="282" t="s">
        <v>423</v>
      </c>
      <c r="C342" s="279" t="s">
        <v>422</v>
      </c>
      <c r="D342" s="283" t="s">
        <v>366</v>
      </c>
      <c r="E342" s="331">
        <v>9967</v>
      </c>
      <c r="F342" s="284">
        <v>0</v>
      </c>
      <c r="G342" s="310">
        <f>E342*F342</f>
        <v>0</v>
      </c>
      <c r="H342" s="293"/>
      <c r="I342" s="404"/>
    </row>
    <row r="343" spans="1:7" ht="14.25" customHeight="1">
      <c r="A343" s="138"/>
      <c r="B343" s="170" t="s">
        <v>319</v>
      </c>
      <c r="C343" s="151" t="s">
        <v>320</v>
      </c>
      <c r="D343" s="151" t="s">
        <v>304</v>
      </c>
      <c r="E343" s="231"/>
      <c r="F343" s="256"/>
      <c r="G343" s="92"/>
    </row>
    <row r="344" spans="1:7" ht="46.5" customHeight="1">
      <c r="A344" s="122">
        <f>A342+1</f>
        <v>42</v>
      </c>
      <c r="B344" s="180" t="s">
        <v>319</v>
      </c>
      <c r="C344" s="148" t="s">
        <v>321</v>
      </c>
      <c r="D344" s="180" t="s">
        <v>366</v>
      </c>
      <c r="E344" s="152">
        <v>24</v>
      </c>
      <c r="F344" s="256">
        <v>0</v>
      </c>
      <c r="G344" s="91">
        <f>F344*E344</f>
        <v>0</v>
      </c>
    </row>
    <row r="345" spans="1:7" ht="27" customHeight="1">
      <c r="A345" s="125"/>
      <c r="B345" s="232" t="s">
        <v>322</v>
      </c>
      <c r="C345" s="233" t="s">
        <v>323</v>
      </c>
      <c r="D345" s="234"/>
      <c r="E345" s="235"/>
      <c r="F345" s="204"/>
      <c r="G345" s="92"/>
    </row>
    <row r="346" spans="1:8" s="294" customFormat="1" ht="28.5" customHeight="1">
      <c r="A346" s="353">
        <f>A344+1</f>
        <v>43</v>
      </c>
      <c r="B346" s="356" t="s">
        <v>322</v>
      </c>
      <c r="C346" s="362" t="s">
        <v>386</v>
      </c>
      <c r="D346" s="353" t="s">
        <v>366</v>
      </c>
      <c r="E346" s="354">
        <f>6201-3447</f>
        <v>2754</v>
      </c>
      <c r="F346" s="355">
        <v>0</v>
      </c>
      <c r="G346" s="310">
        <f>F346*E346</f>
        <v>0</v>
      </c>
      <c r="H346" s="293"/>
    </row>
    <row r="347" spans="1:7" ht="20.25" customHeight="1">
      <c r="A347" s="84" t="s">
        <v>257</v>
      </c>
      <c r="B347" s="170" t="s">
        <v>390</v>
      </c>
      <c r="C347" s="223" t="s">
        <v>393</v>
      </c>
      <c r="D347" s="220" t="s">
        <v>304</v>
      </c>
      <c r="E347" s="224"/>
      <c r="F347" s="35"/>
      <c r="G347" s="392"/>
    </row>
    <row r="348" spans="1:7" ht="24" customHeight="1">
      <c r="A348" s="138"/>
      <c r="B348" s="170" t="s">
        <v>326</v>
      </c>
      <c r="C348" s="223" t="s">
        <v>327</v>
      </c>
      <c r="D348" s="220" t="s">
        <v>304</v>
      </c>
      <c r="E348" s="224"/>
      <c r="F348" s="35"/>
      <c r="G348" s="392"/>
    </row>
    <row r="349" spans="1:7" ht="39.75" customHeight="1">
      <c r="A349" s="163">
        <f>A346+1</f>
        <v>44</v>
      </c>
      <c r="B349" s="229" t="s">
        <v>326</v>
      </c>
      <c r="C349" s="148" t="s">
        <v>328</v>
      </c>
      <c r="D349" s="180" t="s">
        <v>366</v>
      </c>
      <c r="E349" s="236">
        <v>14796</v>
      </c>
      <c r="F349" s="256">
        <v>0</v>
      </c>
      <c r="G349" s="91">
        <f>F349*E349</f>
        <v>0</v>
      </c>
    </row>
    <row r="350" spans="1:7" ht="27" customHeight="1">
      <c r="A350" s="86">
        <f aca="true" t="shared" si="15" ref="A350:A355">A349+1</f>
        <v>45</v>
      </c>
      <c r="B350" s="229" t="s">
        <v>326</v>
      </c>
      <c r="C350" s="148" t="s">
        <v>329</v>
      </c>
      <c r="D350" s="163" t="s">
        <v>26</v>
      </c>
      <c r="E350" s="152">
        <v>64</v>
      </c>
      <c r="F350" s="204">
        <v>0</v>
      </c>
      <c r="G350" s="91">
        <f>F350*E350</f>
        <v>0</v>
      </c>
    </row>
    <row r="351" spans="1:7" ht="39.75" customHeight="1">
      <c r="A351" s="86">
        <f t="shared" si="15"/>
        <v>46</v>
      </c>
      <c r="B351" s="229" t="s">
        <v>326</v>
      </c>
      <c r="C351" s="148" t="s">
        <v>112</v>
      </c>
      <c r="D351" s="180" t="s">
        <v>366</v>
      </c>
      <c r="E351" s="152">
        <v>144</v>
      </c>
      <c r="F351" s="204">
        <v>0</v>
      </c>
      <c r="G351" s="91">
        <f>E351*F351</f>
        <v>0</v>
      </c>
    </row>
    <row r="352" spans="1:7" ht="26.25" customHeight="1">
      <c r="A352" s="86">
        <f t="shared" si="15"/>
        <v>47</v>
      </c>
      <c r="B352" s="237" t="s">
        <v>331</v>
      </c>
      <c r="C352" s="238" t="s">
        <v>438</v>
      </c>
      <c r="D352" s="163" t="s">
        <v>26</v>
      </c>
      <c r="E352" s="152">
        <v>140</v>
      </c>
      <c r="F352" s="204">
        <v>0</v>
      </c>
      <c r="G352" s="91">
        <f>F352*E352</f>
        <v>0</v>
      </c>
    </row>
    <row r="353" spans="1:7" ht="30" customHeight="1">
      <c r="A353" s="86">
        <f t="shared" si="15"/>
        <v>48</v>
      </c>
      <c r="B353" s="237" t="s">
        <v>331</v>
      </c>
      <c r="C353" s="238" t="s">
        <v>387</v>
      </c>
      <c r="D353" s="163" t="s">
        <v>26</v>
      </c>
      <c r="E353" s="152">
        <v>164.5</v>
      </c>
      <c r="F353" s="204">
        <v>0</v>
      </c>
      <c r="G353" s="91">
        <f>F353*E353</f>
        <v>0</v>
      </c>
    </row>
    <row r="354" spans="1:7" ht="24" customHeight="1">
      <c r="A354" s="86">
        <f t="shared" si="15"/>
        <v>49</v>
      </c>
      <c r="B354" s="237" t="s">
        <v>331</v>
      </c>
      <c r="C354" s="239" t="s">
        <v>332</v>
      </c>
      <c r="D354" s="163" t="s">
        <v>97</v>
      </c>
      <c r="E354" s="152">
        <v>44</v>
      </c>
      <c r="F354" s="204">
        <v>0</v>
      </c>
      <c r="G354" s="91">
        <f>F354*E354</f>
        <v>0</v>
      </c>
    </row>
    <row r="355" spans="1:7" ht="27" customHeight="1">
      <c r="A355" s="122">
        <f t="shared" si="15"/>
        <v>50</v>
      </c>
      <c r="B355" s="237" t="s">
        <v>331</v>
      </c>
      <c r="C355" s="239" t="s">
        <v>388</v>
      </c>
      <c r="D355" s="163" t="s">
        <v>97</v>
      </c>
      <c r="E355" s="152">
        <v>6</v>
      </c>
      <c r="F355" s="204">
        <v>0</v>
      </c>
      <c r="G355" s="91">
        <f>F355*E355</f>
        <v>0</v>
      </c>
    </row>
    <row r="356" spans="1:7" ht="26.25" customHeight="1">
      <c r="A356" s="258">
        <v>51</v>
      </c>
      <c r="B356" s="5" t="s">
        <v>104</v>
      </c>
      <c r="C356" s="39" t="s">
        <v>44</v>
      </c>
      <c r="D356" s="40" t="s">
        <v>20</v>
      </c>
      <c r="E356" s="260">
        <v>40</v>
      </c>
      <c r="F356" s="259">
        <v>0</v>
      </c>
      <c r="G356" s="107">
        <f>F356*E356</f>
        <v>0</v>
      </c>
    </row>
    <row r="357" spans="1:7" ht="27" customHeight="1">
      <c r="A357" s="84" t="s">
        <v>257</v>
      </c>
      <c r="B357" s="170" t="s">
        <v>391</v>
      </c>
      <c r="C357" s="223" t="s">
        <v>369</v>
      </c>
      <c r="D357" s="220"/>
      <c r="E357" s="224"/>
      <c r="F357" s="35"/>
      <c r="G357" s="392"/>
    </row>
    <row r="358" spans="1:7" ht="14.25" customHeight="1">
      <c r="A358" s="138"/>
      <c r="B358" s="170" t="s">
        <v>335</v>
      </c>
      <c r="C358" s="223" t="s">
        <v>66</v>
      </c>
      <c r="D358" s="220" t="s">
        <v>304</v>
      </c>
      <c r="E358" s="224"/>
      <c r="F358" s="35"/>
      <c r="G358" s="392"/>
    </row>
    <row r="359" spans="1:7" ht="32.25" customHeight="1">
      <c r="A359" s="163">
        <v>52</v>
      </c>
      <c r="B359" s="229" t="s">
        <v>335</v>
      </c>
      <c r="C359" s="148" t="s">
        <v>336</v>
      </c>
      <c r="D359" s="180" t="s">
        <v>26</v>
      </c>
      <c r="E359" s="152">
        <v>8</v>
      </c>
      <c r="F359" s="256">
        <v>0</v>
      </c>
      <c r="G359" s="91">
        <f>F359*E359</f>
        <v>0</v>
      </c>
    </row>
    <row r="360" spans="1:7" ht="33.75" customHeight="1">
      <c r="A360" s="163">
        <f>A359+1</f>
        <v>53</v>
      </c>
      <c r="B360" s="229" t="s">
        <v>335</v>
      </c>
      <c r="C360" s="148" t="s">
        <v>337</v>
      </c>
      <c r="D360" s="180" t="s">
        <v>26</v>
      </c>
      <c r="E360" s="152">
        <v>170</v>
      </c>
      <c r="F360" s="256">
        <v>0</v>
      </c>
      <c r="G360" s="91">
        <f>F360*E360</f>
        <v>0</v>
      </c>
    </row>
    <row r="361" spans="1:7" ht="14.25" customHeight="1">
      <c r="A361" s="138"/>
      <c r="B361" s="170" t="s">
        <v>338</v>
      </c>
      <c r="C361" s="223" t="s">
        <v>70</v>
      </c>
      <c r="D361" s="230" t="s">
        <v>304</v>
      </c>
      <c r="E361" s="35"/>
      <c r="F361" s="267"/>
      <c r="G361" s="392"/>
    </row>
    <row r="362" spans="1:7" ht="38.25" customHeight="1">
      <c r="A362" s="86">
        <f>A360+1</f>
        <v>54</v>
      </c>
      <c r="B362" s="229" t="s">
        <v>338</v>
      </c>
      <c r="C362" s="148" t="s">
        <v>339</v>
      </c>
      <c r="D362" s="180" t="s">
        <v>366</v>
      </c>
      <c r="E362" s="152">
        <v>316</v>
      </c>
      <c r="F362" s="256">
        <v>0</v>
      </c>
      <c r="G362" s="91">
        <f>F362*E362</f>
        <v>0</v>
      </c>
    </row>
    <row r="363" spans="1:7" ht="14.25" customHeight="1">
      <c r="A363" s="146"/>
      <c r="B363" s="170" t="s">
        <v>340</v>
      </c>
      <c r="C363" s="223" t="s">
        <v>341</v>
      </c>
      <c r="D363" s="230" t="s">
        <v>304</v>
      </c>
      <c r="E363" s="35"/>
      <c r="F363" s="267"/>
      <c r="G363" s="392"/>
    </row>
    <row r="364" spans="1:7" ht="34.5" customHeight="1">
      <c r="A364" s="122">
        <f>A362+1</f>
        <v>55</v>
      </c>
      <c r="B364" s="240" t="s">
        <v>340</v>
      </c>
      <c r="C364" s="148" t="s">
        <v>342</v>
      </c>
      <c r="D364" s="180" t="s">
        <v>26</v>
      </c>
      <c r="E364" s="152">
        <v>176</v>
      </c>
      <c r="F364" s="256">
        <v>0</v>
      </c>
      <c r="G364" s="91">
        <f>F364*E364</f>
        <v>0</v>
      </c>
    </row>
    <row r="365" spans="1:7" ht="27" customHeight="1">
      <c r="A365" s="84" t="s">
        <v>368</v>
      </c>
      <c r="B365" s="9" t="s">
        <v>392</v>
      </c>
      <c r="C365" s="223" t="s">
        <v>123</v>
      </c>
      <c r="D365" s="220"/>
      <c r="E365" s="224"/>
      <c r="F365" s="35"/>
      <c r="G365" s="392"/>
    </row>
    <row r="366" spans="1:7" ht="14.25" customHeight="1">
      <c r="A366" s="138"/>
      <c r="B366" s="201" t="s">
        <v>347</v>
      </c>
      <c r="C366" s="223" t="s">
        <v>85</v>
      </c>
      <c r="D366" s="220"/>
      <c r="E366" s="224"/>
      <c r="F366" s="35"/>
      <c r="G366" s="392"/>
    </row>
    <row r="367" spans="1:7" ht="25.5" customHeight="1">
      <c r="A367" s="86">
        <f>A364+1</f>
        <v>56</v>
      </c>
      <c r="B367" s="241" t="s">
        <v>347</v>
      </c>
      <c r="C367" s="178" t="s">
        <v>98</v>
      </c>
      <c r="D367" s="86" t="s">
        <v>366</v>
      </c>
      <c r="E367" s="242">
        <v>1119.88</v>
      </c>
      <c r="F367" s="243">
        <v>0</v>
      </c>
      <c r="G367" s="91">
        <f>F367*E367</f>
        <v>0</v>
      </c>
    </row>
    <row r="368" spans="1:7" ht="29.25" customHeight="1">
      <c r="A368" s="86">
        <f>A367+1</f>
        <v>57</v>
      </c>
      <c r="B368" s="241" t="s">
        <v>347</v>
      </c>
      <c r="C368" s="178" t="s">
        <v>100</v>
      </c>
      <c r="D368" s="86" t="s">
        <v>366</v>
      </c>
      <c r="E368" s="242">
        <v>46</v>
      </c>
      <c r="F368" s="210">
        <v>0</v>
      </c>
      <c r="G368" s="91">
        <f>F368*E368</f>
        <v>0</v>
      </c>
    </row>
    <row r="369" spans="1:7" ht="28.5" customHeight="1">
      <c r="A369" s="86">
        <f>A368+1</f>
        <v>58</v>
      </c>
      <c r="B369" s="241" t="s">
        <v>347</v>
      </c>
      <c r="C369" s="178" t="s">
        <v>101</v>
      </c>
      <c r="D369" s="86" t="s">
        <v>366</v>
      </c>
      <c r="E369" s="242">
        <v>30.83</v>
      </c>
      <c r="F369" s="210">
        <v>0</v>
      </c>
      <c r="G369" s="91">
        <f>F369*E369</f>
        <v>0</v>
      </c>
    </row>
    <row r="370" spans="1:7" ht="14.25" customHeight="1">
      <c r="A370" s="138"/>
      <c r="B370" s="9" t="s">
        <v>348</v>
      </c>
      <c r="C370" s="223" t="s">
        <v>86</v>
      </c>
      <c r="D370" s="220"/>
      <c r="E370" s="224"/>
      <c r="F370" s="35"/>
      <c r="G370" s="392"/>
    </row>
    <row r="371" spans="1:7" ht="20.25" customHeight="1">
      <c r="A371" s="180">
        <f>A369+1</f>
        <v>59</v>
      </c>
      <c r="B371" s="241" t="s">
        <v>348</v>
      </c>
      <c r="C371" s="148" t="s">
        <v>102</v>
      </c>
      <c r="D371" s="180" t="s">
        <v>97</v>
      </c>
      <c r="E371" s="244">
        <v>23</v>
      </c>
      <c r="F371" s="210">
        <v>0</v>
      </c>
      <c r="G371" s="91">
        <f>F371*E371</f>
        <v>0</v>
      </c>
    </row>
    <row r="372" spans="1:7" ht="26.25" customHeight="1">
      <c r="A372" s="245">
        <f>A371+1</f>
        <v>60</v>
      </c>
      <c r="B372" s="86" t="s">
        <v>348</v>
      </c>
      <c r="C372" s="155" t="s">
        <v>103</v>
      </c>
      <c r="D372" s="180" t="s">
        <v>97</v>
      </c>
      <c r="E372" s="244">
        <v>25</v>
      </c>
      <c r="F372" s="210">
        <v>0</v>
      </c>
      <c r="G372" s="91">
        <f>F372*E372</f>
        <v>0</v>
      </c>
    </row>
    <row r="373" spans="1:7" ht="29.25" customHeight="1">
      <c r="A373" s="138"/>
      <c r="B373" s="9" t="s">
        <v>349</v>
      </c>
      <c r="C373" s="223" t="s">
        <v>350</v>
      </c>
      <c r="D373" s="220"/>
      <c r="E373" s="224"/>
      <c r="F373" s="35"/>
      <c r="G373" s="392"/>
    </row>
    <row r="374" spans="1:7" ht="14.25" customHeight="1" thickBot="1">
      <c r="A374" s="180">
        <v>61</v>
      </c>
      <c r="B374" s="241" t="s">
        <v>349</v>
      </c>
      <c r="C374" s="148" t="s">
        <v>389</v>
      </c>
      <c r="D374" s="180" t="s">
        <v>97</v>
      </c>
      <c r="E374" s="244">
        <v>28</v>
      </c>
      <c r="F374" s="210">
        <v>0</v>
      </c>
      <c r="G374" s="91">
        <f>F374*E374</f>
        <v>0</v>
      </c>
    </row>
    <row r="375" spans="1:7" ht="14.25" customHeight="1" thickBot="1">
      <c r="A375" s="246" t="s">
        <v>402</v>
      </c>
      <c r="B375" s="247"/>
      <c r="C375" s="247"/>
      <c r="D375" s="247"/>
      <c r="E375" s="248"/>
      <c r="F375" s="249"/>
      <c r="G375" s="250">
        <f>SUM(G288:G374)</f>
        <v>0</v>
      </c>
    </row>
    <row r="376" spans="1:7" ht="14.25" customHeight="1" thickBot="1">
      <c r="A376" s="251"/>
      <c r="B376" s="252"/>
      <c r="C376" s="253"/>
      <c r="D376" s="252"/>
      <c r="E376" s="252"/>
      <c r="F376" s="254"/>
      <c r="G376" s="254"/>
    </row>
    <row r="377" spans="1:8" s="364" customFormat="1" ht="16.5" customHeight="1" thickBot="1">
      <c r="A377" s="396" t="s">
        <v>405</v>
      </c>
      <c r="B377" s="397"/>
      <c r="C377" s="397"/>
      <c r="D377" s="397"/>
      <c r="E377" s="366"/>
      <c r="F377" s="417">
        <f>SUM(G143+G283+G375)</f>
        <v>0</v>
      </c>
      <c r="G377" s="418"/>
      <c r="H377" s="363"/>
    </row>
    <row r="378" spans="1:8" s="364" customFormat="1" ht="17.25" customHeight="1" thickBot="1">
      <c r="A378" s="396" t="s">
        <v>406</v>
      </c>
      <c r="B378" s="397"/>
      <c r="C378" s="397"/>
      <c r="D378" s="397"/>
      <c r="E378" s="365"/>
      <c r="F378" s="419">
        <f>F377*0.23</f>
        <v>0</v>
      </c>
      <c r="G378" s="420"/>
      <c r="H378" s="363"/>
    </row>
    <row r="379" spans="1:8" s="364" customFormat="1" ht="18.75" customHeight="1" thickBot="1">
      <c r="A379" s="396" t="s">
        <v>407</v>
      </c>
      <c r="B379" s="397"/>
      <c r="C379" s="397"/>
      <c r="D379" s="397"/>
      <c r="E379" s="365"/>
      <c r="F379" s="419">
        <f>F377+F378</f>
        <v>0</v>
      </c>
      <c r="G379" s="420"/>
      <c r="H379" s="363"/>
    </row>
    <row r="383" spans="5:7" ht="14.25" customHeight="1">
      <c r="E383" s="408" t="s">
        <v>435</v>
      </c>
      <c r="F383" s="408"/>
      <c r="G383" s="408"/>
    </row>
    <row r="384" spans="5:7" ht="23.25" customHeight="1">
      <c r="E384" s="408" t="s">
        <v>436</v>
      </c>
      <c r="F384" s="408"/>
      <c r="G384" s="408"/>
    </row>
  </sheetData>
  <sheetProtection selectLockedCells="1" selectUnlockedCells="1"/>
  <mergeCells count="27">
    <mergeCell ref="E384:G384"/>
    <mergeCell ref="E1:G1"/>
    <mergeCell ref="B8:D8"/>
    <mergeCell ref="F377:G377"/>
    <mergeCell ref="F379:G379"/>
    <mergeCell ref="F378:G378"/>
    <mergeCell ref="A2:G2"/>
    <mergeCell ref="A3:G4"/>
    <mergeCell ref="A5:A6"/>
    <mergeCell ref="B5:B6"/>
    <mergeCell ref="C5:C6"/>
    <mergeCell ref="D5:D6"/>
    <mergeCell ref="E5:E6"/>
    <mergeCell ref="H18:H19"/>
    <mergeCell ref="E383:G383"/>
    <mergeCell ref="I206:I207"/>
    <mergeCell ref="I189:I190"/>
    <mergeCell ref="B284:D284"/>
    <mergeCell ref="A143:C143"/>
    <mergeCell ref="B144:D144"/>
    <mergeCell ref="C44:D44"/>
    <mergeCell ref="A379:D379"/>
    <mergeCell ref="C310:E310"/>
    <mergeCell ref="C312:E312"/>
    <mergeCell ref="I341:I342"/>
    <mergeCell ref="A378:D378"/>
    <mergeCell ref="A377:D377"/>
  </mergeCells>
  <printOptions horizontalCentered="1"/>
  <pageMargins left="0.7" right="0.7" top="0.75" bottom="0.75" header="0.3" footer="0.3"/>
  <pageSetup fitToHeight="0" fitToWidth="1" horizontalDpi="600" verticalDpi="600" orientation="portrait" paperSize="9" scale="8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jerzyz</dc:creator>
  <cp:keywords/>
  <dc:description/>
  <cp:lastModifiedBy>annas</cp:lastModifiedBy>
  <cp:lastPrinted>2019-08-26T08:54:38Z</cp:lastPrinted>
  <dcterms:created xsi:type="dcterms:W3CDTF">2013-09-09T11:45:02Z</dcterms:created>
  <dcterms:modified xsi:type="dcterms:W3CDTF">2019-08-26T09:51:39Z</dcterms:modified>
  <cp:category/>
  <cp:version/>
  <cp:contentType/>
  <cp:contentStatus/>
</cp:coreProperties>
</file>