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__Przetargi 2018\3548W Iłża - Wólka Gonciarska\"/>
    </mc:Choice>
  </mc:AlternateContent>
  <bookViews>
    <workbookView xWindow="13800" yWindow="72" windowWidth="13908" windowHeight="12720" tabRatio="803"/>
  </bookViews>
  <sheets>
    <sheet name=" KOSZTORYS OFERTOWY WARIANTOWY" sheetId="91" r:id="rId1"/>
    <sheet name="&lt;--przepusty" sheetId="74" state="hidden" r:id="rId2"/>
  </sheets>
  <definedNames>
    <definedName name="_od1" localSheetId="0">#REF!</definedName>
    <definedName name="_od1">#REF!</definedName>
    <definedName name="_od2" localSheetId="0">#REF!</definedName>
    <definedName name="_od2">#REF!</definedName>
    <definedName name="_od3" localSheetId="0">#REF!</definedName>
    <definedName name="_od3">#REF!</definedName>
    <definedName name="_od4" localSheetId="0">#REF!</definedName>
    <definedName name="_od4">#REF!</definedName>
    <definedName name="_ods1" localSheetId="0">#REF!</definedName>
    <definedName name="_ods1">#REF!</definedName>
    <definedName name="_ods2" localSheetId="0">#REF!</definedName>
    <definedName name="_ods2">#REF!</definedName>
    <definedName name="_ods3" localSheetId="0">#REF!</definedName>
    <definedName name="_ods3">#REF!</definedName>
    <definedName name="_ods4" localSheetId="0">#REF!</definedName>
    <definedName name="_ods4">#REF!</definedName>
    <definedName name="_xlnm.Print_Area" localSheetId="0">' KOSZTORYS OFERTOWY WARIANTOWY'!$B$1:$H$116</definedName>
    <definedName name="_xlnm.Print_Area">#REF!</definedName>
    <definedName name="posz1" localSheetId="0">#REF!</definedName>
    <definedName name="posz1">#REF!</definedName>
    <definedName name="posz2" localSheetId="0">#REF!</definedName>
    <definedName name="posz2">#REF!</definedName>
    <definedName name="posz3" localSheetId="0">#REF!</definedName>
    <definedName name="posz3">#REF!</definedName>
    <definedName name="_xlnm.Print_Titles" localSheetId="0">' KOSZTORYS OFERTOWY WARIANTOWY'!$5:$6</definedName>
    <definedName name="_xlnm.Print_Titles">#REF!</definedName>
    <definedName name="Z_5E068C25_D435_46DE_A64A_D205E9289932_.wvu.PrintArea" localSheetId="1" hidden="1">'&lt;--przepusty'!$A$1:$J$45</definedName>
    <definedName name="Z_D77CCF3B_D797_41D0_B6E1_DD959026208A_.wvu.PrintArea" localSheetId="1" hidden="1">'&lt;--przepusty'!$A$1:$J$45</definedName>
  </definedNames>
  <calcPr calcId="152511" fullPrecision="0"/>
  <customWorkbookViews>
    <customWorkbookView name="wojl - Widok osobisty" guid="{0083642F-FC64-4801-91A4-9AFA22F77273}" mergeInterval="0" personalView="1" xWindow="6" yWindow="25" windowWidth="3499" windowHeight="1050" tabRatio="938" activeSheetId="64"/>
    <customWorkbookView name="kalr - Widok osobisty" guid="{5E068C25-D435-46DE-A64A-D205E9289932}" mergeInterval="0" personalView="1" maximized="1" xWindow="1" yWindow="1" windowWidth="1920" windowHeight="983" tabRatio="938" activeSheetId="58"/>
    <customWorkbookView name="lewl - Widok osobisty" guid="{D77CCF3B-D797-41D0-B6E1-DD959026208A}" mergeInterval="0" personalView="1" maximized="1" xWindow="1" yWindow="1" windowWidth="1810" windowHeight="999" tabRatio="938" activeSheetId="3"/>
    <customWorkbookView name="skrk - Widok osobisty" guid="{DFD46085-7CA0-4148-BC6E-BB530038F726}" mergeInterval="0" personalView="1" maximized="1" xWindow="1" yWindow="1" windowWidth="1916" windowHeight="983" tabRatio="938" activeSheetId="56"/>
  </customWorkbookViews>
</workbook>
</file>

<file path=xl/calcChain.xml><?xml version="1.0" encoding="utf-8"?>
<calcChain xmlns="http://schemas.openxmlformats.org/spreadsheetml/2006/main">
  <c r="H99" i="91" l="1"/>
  <c r="H57" i="91"/>
  <c r="H72" i="91" l="1"/>
  <c r="H64" i="91"/>
  <c r="H43" i="91"/>
  <c r="H42" i="91"/>
  <c r="H41" i="91"/>
  <c r="H29" i="91"/>
  <c r="H28" i="91"/>
  <c r="H27" i="91"/>
  <c r="H26" i="91"/>
  <c r="H25" i="91"/>
  <c r="H24" i="91"/>
  <c r="H23" i="91"/>
  <c r="H22" i="91"/>
  <c r="H21" i="91"/>
  <c r="H19" i="91"/>
  <c r="H9" i="91"/>
  <c r="H11" i="91"/>
  <c r="H12" i="91"/>
  <c r="H13" i="91"/>
  <c r="H14" i="91"/>
  <c r="H15" i="91"/>
  <c r="H16" i="91"/>
  <c r="H17" i="91"/>
  <c r="H32" i="91"/>
  <c r="H34" i="91"/>
  <c r="H37" i="91"/>
  <c r="H38" i="91"/>
  <c r="H39" i="91"/>
  <c r="H45" i="91"/>
  <c r="H48" i="91"/>
  <c r="H49" i="91"/>
  <c r="H51" i="91"/>
  <c r="H53" i="91"/>
  <c r="H55" i="91"/>
  <c r="H60" i="91"/>
  <c r="H62" i="91"/>
  <c r="H63" i="91"/>
  <c r="H66" i="91"/>
  <c r="H67" i="91"/>
  <c r="H70" i="91"/>
  <c r="H71" i="91"/>
  <c r="H74" i="91"/>
  <c r="H76" i="91"/>
  <c r="H78" i="91"/>
  <c r="H79" i="91"/>
  <c r="H81" i="91"/>
  <c r="H84" i="91"/>
  <c r="H86" i="91"/>
  <c r="H87" i="91"/>
  <c r="H88" i="91"/>
  <c r="H89" i="91"/>
  <c r="H90" i="91"/>
  <c r="H93" i="91"/>
  <c r="H95" i="91"/>
  <c r="H97" i="91"/>
  <c r="H102" i="91"/>
  <c r="D9" i="74"/>
  <c r="E9" i="74"/>
  <c r="H9" i="74"/>
  <c r="I9" i="74"/>
  <c r="J9" i="74"/>
  <c r="D10" i="74"/>
  <c r="E10" i="74"/>
  <c r="H10" i="74"/>
  <c r="I10" i="74"/>
  <c r="J10" i="74"/>
  <c r="D11" i="74"/>
  <c r="E11" i="74"/>
  <c r="H11" i="74"/>
  <c r="I11" i="74"/>
  <c r="J11" i="74"/>
  <c r="D12" i="74"/>
  <c r="E12" i="74"/>
  <c r="H12" i="74"/>
  <c r="I12" i="74"/>
  <c r="J12" i="74"/>
  <c r="D13" i="74"/>
  <c r="E13" i="74"/>
  <c r="H13" i="74"/>
  <c r="I13" i="74"/>
  <c r="J13" i="74"/>
  <c r="D14" i="74"/>
  <c r="E14" i="74"/>
  <c r="H14" i="74"/>
  <c r="I14" i="74"/>
  <c r="J14" i="74"/>
  <c r="D15" i="74"/>
  <c r="E15" i="74"/>
  <c r="H15" i="74"/>
  <c r="I15" i="74"/>
  <c r="J15" i="74"/>
  <c r="D16" i="74"/>
  <c r="E16" i="74"/>
  <c r="H16" i="74"/>
  <c r="I16" i="74"/>
  <c r="J16" i="74"/>
  <c r="D17" i="74"/>
  <c r="E17" i="74"/>
  <c r="H17" i="74"/>
  <c r="I17" i="74"/>
  <c r="J17" i="74"/>
  <c r="D18" i="74"/>
  <c r="E18" i="74"/>
  <c r="H18" i="74"/>
  <c r="I18" i="74"/>
  <c r="J18" i="74"/>
  <c r="D19" i="74"/>
  <c r="E19" i="74"/>
  <c r="H19" i="74"/>
  <c r="I19" i="74"/>
  <c r="J19" i="74"/>
  <c r="D20" i="74"/>
  <c r="E20" i="74"/>
  <c r="H20" i="74"/>
  <c r="I20" i="74"/>
  <c r="J20" i="74"/>
  <c r="D21" i="74"/>
  <c r="E21" i="74"/>
  <c r="H21" i="74"/>
  <c r="I21" i="74"/>
  <c r="J21" i="74"/>
  <c r="D22" i="74"/>
  <c r="E22" i="74"/>
  <c r="H22" i="74"/>
  <c r="I22" i="74"/>
  <c r="J22" i="74"/>
  <c r="D23" i="74"/>
  <c r="E23" i="74"/>
  <c r="H23" i="74"/>
  <c r="I23" i="74"/>
  <c r="J23" i="74"/>
  <c r="D24" i="74"/>
  <c r="E24" i="74"/>
  <c r="H24" i="74"/>
  <c r="I24" i="74"/>
  <c r="J24" i="74"/>
  <c r="D25" i="74"/>
  <c r="E25" i="74"/>
  <c r="H25" i="74"/>
  <c r="I25" i="74"/>
  <c r="J25" i="74"/>
  <c r="D26" i="74"/>
  <c r="E26" i="74"/>
  <c r="H26" i="74"/>
  <c r="I26" i="74"/>
  <c r="J26" i="74"/>
  <c r="D27" i="74"/>
  <c r="E27" i="74"/>
  <c r="H27" i="74"/>
  <c r="I27" i="74"/>
  <c r="J27" i="74"/>
  <c r="D28" i="74"/>
  <c r="E28" i="74"/>
  <c r="H28" i="74"/>
  <c r="I28" i="74"/>
  <c r="J28" i="74"/>
  <c r="D29" i="74"/>
  <c r="E29" i="74"/>
  <c r="H29" i="74"/>
  <c r="I29" i="74"/>
  <c r="J29" i="74"/>
  <c r="D30" i="74"/>
  <c r="E30" i="74"/>
  <c r="H30" i="74"/>
  <c r="I30" i="74"/>
  <c r="J30" i="74"/>
  <c r="D31" i="74"/>
  <c r="E31" i="74"/>
  <c r="H31" i="74"/>
  <c r="I31" i="74"/>
  <c r="J31" i="74"/>
  <c r="D32" i="74"/>
  <c r="E32" i="74"/>
  <c r="H32" i="74"/>
  <c r="I32" i="74"/>
  <c r="J32" i="74"/>
  <c r="D33" i="74"/>
  <c r="E33" i="74"/>
  <c r="H33" i="74"/>
  <c r="I33" i="74"/>
  <c r="J33" i="74"/>
  <c r="D34" i="74"/>
  <c r="E34" i="74"/>
  <c r="H34" i="74"/>
  <c r="I34" i="74"/>
  <c r="J34" i="74"/>
  <c r="D35" i="74"/>
  <c r="E35" i="74"/>
  <c r="H35" i="74"/>
  <c r="I35" i="74"/>
  <c r="J35" i="74"/>
  <c r="D36" i="74"/>
  <c r="E36" i="74"/>
  <c r="H36" i="74"/>
  <c r="I36" i="74"/>
  <c r="J36" i="74"/>
  <c r="D37" i="74"/>
  <c r="E37" i="74"/>
  <c r="H37" i="74"/>
  <c r="I37" i="74"/>
  <c r="J37" i="74"/>
  <c r="D38" i="74"/>
  <c r="E38" i="74"/>
  <c r="H38" i="74"/>
  <c r="I38" i="74"/>
  <c r="J38" i="74"/>
  <c r="D39" i="74"/>
  <c r="E39" i="74"/>
  <c r="H39" i="74"/>
  <c r="I39" i="74"/>
  <c r="J39" i="74"/>
  <c r="D40" i="74"/>
  <c r="E40" i="74"/>
  <c r="H40" i="74"/>
  <c r="I40" i="74"/>
  <c r="J40" i="74"/>
  <c r="D41" i="74"/>
  <c r="E41" i="74"/>
  <c r="H41" i="74"/>
  <c r="I41" i="74"/>
  <c r="J41" i="74"/>
  <c r="D42" i="74"/>
  <c r="E42" i="74"/>
  <c r="H42" i="74"/>
  <c r="I42" i="74"/>
  <c r="J42" i="74"/>
  <c r="D43" i="74"/>
  <c r="E43" i="74"/>
  <c r="H43" i="74"/>
  <c r="I43" i="74"/>
  <c r="J43" i="74"/>
  <c r="D44" i="74"/>
  <c r="E44" i="74"/>
  <c r="H44" i="74"/>
  <c r="I44" i="74"/>
  <c r="J44" i="74"/>
  <c r="C45" i="74"/>
  <c r="F45" i="74"/>
  <c r="G45" i="74"/>
  <c r="I45" i="74" l="1"/>
  <c r="E45" i="74"/>
  <c r="D45" i="74"/>
  <c r="H103" i="91"/>
  <c r="J45" i="74"/>
  <c r="H45" i="74"/>
  <c r="H104" i="91" l="1"/>
  <c r="H105" i="91" s="1"/>
</calcChain>
</file>

<file path=xl/sharedStrings.xml><?xml version="1.0" encoding="utf-8"?>
<sst xmlns="http://schemas.openxmlformats.org/spreadsheetml/2006/main" count="305" uniqueCount="214">
  <si>
    <t>Wykaz  - 18</t>
  </si>
  <si>
    <t>WYKAZ ROBÓT PRZY BUDOWIE PRZEPUSTÓW POD PRZEJŚCIAMI AWARYJNYMI</t>
  </si>
  <si>
    <t>Autostrada A2 odcinek D1, km 431+500.00 - km 441+143.53</t>
  </si>
  <si>
    <t>km autostrady A2</t>
  </si>
  <si>
    <t xml:space="preserve">432+846.00 </t>
  </si>
  <si>
    <t xml:space="preserve">433+021.00 </t>
  </si>
  <si>
    <t xml:space="preserve">433+233.00 </t>
  </si>
  <si>
    <t xml:space="preserve">433+416.00 </t>
  </si>
  <si>
    <t xml:space="preserve">433+675.00 </t>
  </si>
  <si>
    <t xml:space="preserve">433+855.00 </t>
  </si>
  <si>
    <t xml:space="preserve">434+030.00 </t>
  </si>
  <si>
    <t xml:space="preserve">434+993.00 </t>
  </si>
  <si>
    <t xml:space="preserve">435+186.00 </t>
  </si>
  <si>
    <t xml:space="preserve">435+379.00 </t>
  </si>
  <si>
    <t xml:space="preserve">435+572.00 </t>
  </si>
  <si>
    <t xml:space="preserve">435+765.00 </t>
  </si>
  <si>
    <t xml:space="preserve">435+958.00 </t>
  </si>
  <si>
    <t xml:space="preserve">436+350.00 </t>
  </si>
  <si>
    <t xml:space="preserve">436+550.00 </t>
  </si>
  <si>
    <t xml:space="preserve">436+600.00 </t>
  </si>
  <si>
    <t xml:space="preserve">436+800.00 </t>
  </si>
  <si>
    <t xml:space="preserve">438+409.00 </t>
  </si>
  <si>
    <t xml:space="preserve">438+225.00 </t>
  </si>
  <si>
    <t xml:space="preserve">439+016.00 </t>
  </si>
  <si>
    <t xml:space="preserve">439+216.00 </t>
  </si>
  <si>
    <t xml:space="preserve">439+402.00 </t>
  </si>
  <si>
    <t xml:space="preserve">439+592.00 </t>
  </si>
  <si>
    <t xml:space="preserve">439+774.00 </t>
  </si>
  <si>
    <t xml:space="preserve">439+960.00 </t>
  </si>
  <si>
    <t xml:space="preserve">440+146.00 </t>
  </si>
  <si>
    <t xml:space="preserve">440+300.00 </t>
  </si>
  <si>
    <t xml:space="preserve">440+512.00 </t>
  </si>
  <si>
    <t xml:space="preserve">440+712.00 </t>
  </si>
  <si>
    <t xml:space="preserve">440+912.00 </t>
  </si>
  <si>
    <t xml:space="preserve">441+112.00 </t>
  </si>
  <si>
    <t>Długość rury stalowej</t>
  </si>
  <si>
    <t>DN 500</t>
  </si>
  <si>
    <t>Nasyp</t>
  </si>
  <si>
    <t>Umocnienie brukiem na podbud. z piasku stab. cement. czoła przepustu</t>
  </si>
  <si>
    <t>Umocnienie brukiem na podbud. z piasku stab. cement. wlotu i wylotu przepustu</t>
  </si>
  <si>
    <t>Umocnienie darniną</t>
  </si>
  <si>
    <t>Geotkanina polipropylenowa</t>
  </si>
  <si>
    <t>Geowłóknina polipropylenowa</t>
  </si>
  <si>
    <t>Mieszanka żwir.-piask.   0-32mm</t>
  </si>
  <si>
    <t>0+638.00 DL 2</t>
  </si>
  <si>
    <t>0+484.40 DL 2</t>
  </si>
  <si>
    <t>0+326.40 DL 2</t>
  </si>
  <si>
    <t>0+039.00 DL 1</t>
  </si>
  <si>
    <t>0+235.00 DL 1</t>
  </si>
  <si>
    <t>km</t>
  </si>
  <si>
    <t>m2</t>
  </si>
  <si>
    <t>m</t>
  </si>
  <si>
    <t>m3</t>
  </si>
  <si>
    <t>Materac z kruszywa naturalnego</t>
  </si>
  <si>
    <t>SUMA:</t>
  </si>
  <si>
    <t>Lokalizacja</t>
  </si>
  <si>
    <t>L</t>
  </si>
  <si>
    <t>P</t>
  </si>
  <si>
    <t>__</t>
  </si>
  <si>
    <t>mb</t>
  </si>
  <si>
    <t>Strona</t>
  </si>
  <si>
    <t>L.p.</t>
  </si>
  <si>
    <t>Nr Specyfikacji Technicznej</t>
  </si>
  <si>
    <t>ilość</t>
  </si>
  <si>
    <t>D.01.00.00</t>
  </si>
  <si>
    <t xml:space="preserve"> ROBOTY PRZYGOTOWAWCZE</t>
  </si>
  <si>
    <t>D.01.01.01</t>
  </si>
  <si>
    <r>
      <t>m</t>
    </r>
    <r>
      <rPr>
        <vertAlign val="superscript"/>
        <sz val="10"/>
        <rFont val="Arial"/>
        <family val="2"/>
      </rPr>
      <t>2</t>
    </r>
  </si>
  <si>
    <t>PODBUDOWY</t>
  </si>
  <si>
    <t>D.05.00.00</t>
  </si>
  <si>
    <t>NAWIERZCHNIE</t>
  </si>
  <si>
    <t>D.04.01.01</t>
  </si>
  <si>
    <t>Koryto wraz z profilowaniem i zagęszczeniem podłoża</t>
  </si>
  <si>
    <t>Wyszczególnienie elementów rozliczeniowych</t>
  </si>
  <si>
    <t>nazwa</t>
  </si>
  <si>
    <t>Jednostka</t>
  </si>
  <si>
    <t>Cena jednostkowa [PLN]</t>
  </si>
  <si>
    <t>Wartość [PLN]</t>
  </si>
  <si>
    <t>D.04.05.01</t>
  </si>
  <si>
    <t>D.08.00.00</t>
  </si>
  <si>
    <t>D.08.01.01</t>
  </si>
  <si>
    <t>D.08.03.01</t>
  </si>
  <si>
    <t>Betonowe obrzeża chodnikowe</t>
  </si>
  <si>
    <t>szt</t>
  </si>
  <si>
    <t>D.04.00.00</t>
  </si>
  <si>
    <r>
      <t>m</t>
    </r>
    <r>
      <rPr>
        <sz val="10"/>
        <rFont val="Calibri"/>
        <family val="2"/>
        <charset val="238"/>
      </rPr>
      <t>³</t>
    </r>
  </si>
  <si>
    <t>ELEMENTY ULIC I DRÓG</t>
  </si>
  <si>
    <t>Wykonanie chodników z kostki brukowej o grubości 6 cm, szarej na podsypce cementowo-piaskowej, spoiny wypełnione piaskiem</t>
  </si>
  <si>
    <t>D.08.02.02</t>
  </si>
  <si>
    <t>Odtworzenie trasy i punktów wysokościowych</t>
  </si>
  <si>
    <t>Chodniki z kostki brukowej betonowej</t>
  </si>
  <si>
    <t>Krawężniki betonowe na ławie betonowej</t>
  </si>
  <si>
    <t>Nawierzchnie z betonu asfaltowego</t>
  </si>
  <si>
    <t>Podbudowa z kruszyw ulepszonych cementem</t>
  </si>
  <si>
    <t>D.05.03.05A</t>
  </si>
  <si>
    <t>D.02.00.00</t>
  </si>
  <si>
    <t>ROBOTY ZIEMNE</t>
  </si>
  <si>
    <t>D.02.01.01</t>
  </si>
  <si>
    <t>Wykopy w gruntach kat. I-V</t>
  </si>
  <si>
    <t>D.02.03.01</t>
  </si>
  <si>
    <t>Nasypy z gruntów kat. I-IV</t>
  </si>
  <si>
    <t>D.03.00.00</t>
  </si>
  <si>
    <t>ODWODNIENIE KORPUSU DROGOWEGO</t>
  </si>
  <si>
    <t>D.06.00.00</t>
  </si>
  <si>
    <t>ROBOTY WYKOŃCZENIOWE</t>
  </si>
  <si>
    <t>D.06.01.06</t>
  </si>
  <si>
    <t>Umocnienie skarp rowów płytami ażurowymi</t>
  </si>
  <si>
    <t>D.03.01.01</t>
  </si>
  <si>
    <t>Przepusty prefabrykowane z rur żelbetowych</t>
  </si>
  <si>
    <t>D.04.02.01</t>
  </si>
  <si>
    <t>D.06.01.10</t>
  </si>
  <si>
    <t>Pobocze utwardzone kruszywem łamanym</t>
  </si>
  <si>
    <t>Wykonanie poboczy z kruszywa naturalnego grubości 15 cm po zagęszczeniu</t>
  </si>
  <si>
    <t>D.06.02.01</t>
  </si>
  <si>
    <t>Przepusty pod zjazdami i wzdłuż rowów</t>
  </si>
  <si>
    <t>D.07.00.00</t>
  </si>
  <si>
    <t>URZĄDZENIA BEZPIECZEŃSTWA RUCHU</t>
  </si>
  <si>
    <t>D.07.01.01</t>
  </si>
  <si>
    <t>Oznakowanie Poziome</t>
  </si>
  <si>
    <t>D.07.02.01</t>
  </si>
  <si>
    <t>Oznakowanie Pionowe</t>
  </si>
  <si>
    <t>Ustawienie słupków z rur stalowych ø70 dla znaków drogowych, wraz z wykopaniem i zasypaniem dołów z ubiciem warstwami</t>
  </si>
  <si>
    <t>Przymocowanie do gotowych słupków znaków ostrzegawczych typ A średnie folia II generacji</t>
  </si>
  <si>
    <t>Przymocowanie do gotowych słupków znaków informacyjnych typ D średnie folia II generacji</t>
  </si>
  <si>
    <t>Rozbiórka budowli inżynieryjnych</t>
  </si>
  <si>
    <t>Zdjęcie tarcz znaków drogowych</t>
  </si>
  <si>
    <t>Rozebranie słupków do znaków drogowych</t>
  </si>
  <si>
    <t>D.03.03.01</t>
  </si>
  <si>
    <t>Warstwy odsączajace, mrozoochronne</t>
  </si>
  <si>
    <t>Wykonanie podbudowy z gruntu stabilizowanego cementem C3/4, grubość warstwy po zagęszczeniu 10 cm (pod chodnikami)</t>
  </si>
  <si>
    <t>D.05.01.00</t>
  </si>
  <si>
    <t>Nawierzchnie twarde nieulepszone</t>
  </si>
  <si>
    <t>D.06.01.01</t>
  </si>
  <si>
    <t>Umocnienie powierzchniowe skarp, rowów i ścieków korytkami żelbetowymi</t>
  </si>
  <si>
    <t>Rowy infiltracyjno-trawiasta, sączki podłużne</t>
  </si>
  <si>
    <t>Wykonanie przepustów pod zjazdami z rur PEHD śr 40 cm ułożonych na ławie fundamentowej żwirowej grubości 15 cm</t>
  </si>
  <si>
    <t>Przymocowanie do gotowych słupków tabliczek typ T średnie folia II generacji</t>
  </si>
  <si>
    <t>Przymocowanie do gotowych słupków znaków zakazu typ B średnie folia II generacji</t>
  </si>
  <si>
    <t>Ustawienie obrzeży betonowych o wymiarach 30x8x100 cm na podsypce cementowo-piaskowej, spoiny wypełnione zaprawą cementową</t>
  </si>
  <si>
    <t>D.10.00.00</t>
  </si>
  <si>
    <t>INNE ROBOTY</t>
  </si>
  <si>
    <t>Rury ochronne</t>
  </si>
  <si>
    <t>Wykonanie nawierzchni z kruszywa łamanego, grubość warstwy po zagęszczeniu 20cm</t>
  </si>
  <si>
    <t xml:space="preserve">Umocnienie skarp płytami ażurowymi 60x40x6 cm na podsypce cementowo-piaskowej, wypełnienie wolnych przestrzeni humusem i obsianie trawą </t>
  </si>
  <si>
    <t>Ścianki czołowe prefabrykowane dla przepustów z rur PEHD i żelbetowych</t>
  </si>
  <si>
    <t>D.06.04.01</t>
  </si>
  <si>
    <t>Rowy</t>
  </si>
  <si>
    <t>Profilowanie dna i skarp rowów odwadniajacych</t>
  </si>
  <si>
    <t>Usunięcie zadrzewień i ochrona drzew</t>
  </si>
  <si>
    <t>ha</t>
  </si>
  <si>
    <t>Karczowanie krzaków i podszycia ilości sztuk krzaków 3000/ha, (zarośla do usunięcia)</t>
  </si>
  <si>
    <t>Ściananie drzew  o średnicy do 15 cm wraz z karczowaniem pni oraz wywiezieniem dłużyc, gałęzi i karpiny poza teren budowy</t>
  </si>
  <si>
    <t>Ściananie drzew o średnicy od 36 do 45 cm wraz z karczowaniem pni oraz wywiezieniem dłużyc, gałęzi i karpiny poza teren budowy</t>
  </si>
  <si>
    <t>Ściananie drzew o średnicy od 46 do 55 cm wraz z karczowaniem pni oraz wywiezieniem dłużyc, gałęzi i karpiny poza teren budowy</t>
  </si>
  <si>
    <t>Rozebranie ścianek czołowych i ław fundamentowych przepustów z wywiezieniem materiału z rozbiórki poza teren budowy</t>
  </si>
  <si>
    <t xml:space="preserve">Odtworzenie trasy i punktów wysokościowych przy liniowych robotach ziemnych (drogi) w terenie równinnym, obsługa geodezyjna, inwentaryzacja powykonawcza, </t>
  </si>
  <si>
    <t>D.03.02.01</t>
  </si>
  <si>
    <t>D.01.02.01</t>
  </si>
  <si>
    <t>D.01.02.02</t>
  </si>
  <si>
    <t>D.01.02.04</t>
  </si>
  <si>
    <t>Ściananie drzew o średnicy od 16 do 25 cm wraz z karczowaniem pni oraz wywiezieniem dłużyc, gałęzi i karpiny poza teren budowy</t>
  </si>
  <si>
    <t>Ściananie drzew o średnicy od 25 do 36 cm wraz z karczowaniem pni oraz wywiezieniem dłużyc, gałęzi i karpiny poza teren budowy</t>
  </si>
  <si>
    <t>Ściananie drzew o średnicy od 76 do 100 cm wraz z karczowaniem pni oraz wywiezieniem dłużyc, gałęzi i karpiny poza teren budowy</t>
  </si>
  <si>
    <t>Zdjęcie warstwy humusu gr.20 cm wraz z transportem  na odkład</t>
  </si>
  <si>
    <t>Rozebranie nawierzchnia z mieszanek mineralno-bitumicznych średnia grubość nawierzchni 4 cm z wywiezieniem materiału z rozbiórki poza teren budowy</t>
  </si>
  <si>
    <t>Rozebranie nawierzchni  z betonowych  płyt ażurowych  z wywiezieniem materiału z rozbiórki poza teren budowy</t>
  </si>
  <si>
    <t>Rozebranie podbudowy z kruszywa łamanego i naturalnego, grubość 20 cm z wywiezieniem materiału z rozbiórki poza teren budowy</t>
  </si>
  <si>
    <t>Rozebranie podbudowy z kruszywa łamanego i naturalnego, grubość 15 cm z wywiezieniem materiału z rozbiórki poza teren budowy</t>
  </si>
  <si>
    <t>Rozebranie części przelotowej przepustów z rur betonowych śr 100cm z wywiezieniem materiału z rozbiórki poza teren budowy</t>
  </si>
  <si>
    <t>Rozebranie części przelotowej przepustów z rur betonowych śr 140cm z wywiezieniem materiału z rozbiórki poza teren budowy</t>
  </si>
  <si>
    <t>Wykonanie wykopów mechanicznie w gruncie kat I-II z transportem urobku w obrębie lub poza teren budowy (4414,09+241,60)</t>
  </si>
  <si>
    <t xml:space="preserve">Wykonanie nasypów mechanicznie w gruncie kat I-II z transportem urobku w obrębie budowy </t>
  </si>
  <si>
    <t>Wykonanie części przelotowej przepustów drogowych rurowych dwuotworowych, która składa się z ławy fundamentowej pospółki, rur karbowanych PEHD DN800 SN8 śr 2x0,8m z zasypaniem zasypką.</t>
  </si>
  <si>
    <t>Wykonanie części przelotowej przepustów drogowych rurowych dwuotworowych, która składa się z ławy fundamentowej pospółki, rur karbowanych PEHD DN1000 SN8 śr 2x1,0m z zasypaniem zasypką.</t>
  </si>
  <si>
    <t>Ścianki czołowe prefabrykowane dla przepustów z rur PEHD dwuotworowych śr. 100cm</t>
  </si>
  <si>
    <t>Rowy  kryte</t>
  </si>
  <si>
    <t>Wykonanie studzienek rewizyjnych betonowych bezosadnikowych 1200 mm</t>
  </si>
  <si>
    <t>Wykonanie  kanału z rur PEHD śr 400 mm ułożonych na  ławie z pospółki z zasypaniem kanału zasypką piaskową</t>
  </si>
  <si>
    <t>Wykonanie wylotu z kanału  rowu krytego (prefabrykat żelbetowy z kratą zabezpieczającą)</t>
  </si>
  <si>
    <t>Wykonanie rowu infiltracyjno-trawiastego (22,2+25,6+65,5+22,6+27,4+70+35+30,3)</t>
  </si>
  <si>
    <t xml:space="preserve">Koryto wykonane na poszerzeniach jezdni lub  chodników  w gruncie kat. II-IV, głębokość koryta 10 cm wraz z profilowaniem i zagęszczeniem podłoża (zjazdy, pobocze, chodniki) </t>
  </si>
  <si>
    <t xml:space="preserve"> Profilowanie i zagęszczeniem podłoża pod warstwy konstrukcyjne nawierzchni w gruncie kat II-V</t>
  </si>
  <si>
    <t>Wykonanie warstwy odsączającej z piasku, grubość warstwy 10cm (pod zjazdami z kruszywa)</t>
  </si>
  <si>
    <t xml:space="preserve">Wykonanie podbudowy z betonu asfaltowego gr 13 cm </t>
  </si>
  <si>
    <t>D.05.03.11</t>
  </si>
  <si>
    <t>Frezowanie nawierzchni asfaltowej  na  zimno średnia grubość 4 cm</t>
  </si>
  <si>
    <t>Połączenie  nowej konstrukcji nawierzchni z nawierzchnią istniejącą(ułożenie  geosiatki o wytrzymałości  powyżej 80 kN/m)</t>
  </si>
  <si>
    <t>Humusowanie z obsianiem przy grubości warstwy ziemi urodzajnej (humusu) 20 cm - humus pochodzi z odhumusowania</t>
  </si>
  <si>
    <t xml:space="preserve">Umocnienie dna  rowów i skarp brukowcem o grubości 16-20 cm z kamienia narzutowego, ułożonego na betonie B12/15 grubości 15 cm spoiny  wypełnione  zaprawą cementową (umocnienia w obrębie  wylotów  przepustów) </t>
  </si>
  <si>
    <t xml:space="preserve">Umocnienie dna  rowów i skarp brukowcem o grubości 13-16 cm z kamienia narzutowego, ułożonego na podsypce cem- piaskowej grubości 10 cm spoiny  wypełnione  zaprawą cementową (umocnienia odprowadzenia wód ze ścieku betonowego w poboczu drogi) </t>
  </si>
  <si>
    <t xml:space="preserve">Oznakowanie poziome cienkowarstwowe jezdni farbą akrylową białą odblaskową na  skrzyżowaniach, przystankach i  przejściach dla pieszych wg projektu stałej organizacji  ruchu </t>
  </si>
  <si>
    <t>Ustawienie krawężników betonowych 20x30x100cm wraz z wykonaniem ławy betonowej z oporem C12/15</t>
  </si>
  <si>
    <t>D.08.05.01</t>
  </si>
  <si>
    <t>Ścieki uliczne z  elementów  betonowych</t>
  </si>
  <si>
    <t>Ułożenie ścieku z prefabrykowanych elementów betonowych 60x50x15 cm na podsypce cem-piaskowej i ławie  betonowej  grubości  15 cm</t>
  </si>
  <si>
    <t>D.10.01.05</t>
  </si>
  <si>
    <t>Regulacja pionowa zaworów  wodociągowych</t>
  </si>
  <si>
    <t>Zdjęcie warstwy humusu</t>
  </si>
  <si>
    <t>Wykonanie warstwy ścieralnej z mieszanki mineralno-asfaltowej AC 11S, grubość warstwy po zagęszczeniu 4 cm wraz z oczyszczeniem  i skropieniem (1893.91*5,5)</t>
  </si>
  <si>
    <t>Podbudowa z betonu asfaltowego</t>
  </si>
  <si>
    <t>D.04.07.01</t>
  </si>
  <si>
    <t>Podbudowa z mieszanki mineralno-cementowo-emulsyjnej</t>
  </si>
  <si>
    <t>Wykonanie podbudowy metodą  głębokiego recyklingu na zimno z mieszanki mineralno-cementowo-emulsyjnej  wraz z doziarnieniem, grubość warstwy po  zagęszczeniu 15 cm (1893,91*5,94+45,11)</t>
  </si>
  <si>
    <t>Wykonanie warstwy wiążącej z mieszanki mineralno-asfaltowej AC 11 W,  grubość warstwy 8 cm wraz z oczyszceniem  i  skropieniem (1893,91*5,66)</t>
  </si>
  <si>
    <t>D.04.06.01</t>
  </si>
  <si>
    <t>RAZEM KOSZT ROBÓT DROGOWYCH netto</t>
  </si>
  <si>
    <t>RAZEM KOSZT ROBÓT DROGOWYCH VAT 23%</t>
  </si>
  <si>
    <t xml:space="preserve">RAZEM KOSZT ROBÓT DROGOWYCH brutto </t>
  </si>
  <si>
    <t>Wykonanie warstwy ścieralnej z mieszanki mineralno-asfaltowej AC 11S, grubość warstwy po zagęszczeniu 5 cm wraz z oczyszczeniem  i skropieniem</t>
  </si>
  <si>
    <t>PRZEBUDOWA DROGI POWIATOWEJ NR 3548W - Iłża - Wólka Gonciarska                                                               (odc. od km 8+560,09 do km 10+454)</t>
  </si>
  <si>
    <t>KOSZTORYS OFERTOWY (podbudowa z MCE)</t>
  </si>
  <si>
    <t>Formularz 2.3. do SIWZ</t>
  </si>
  <si>
    <t>……………………………………..</t>
  </si>
  <si>
    <t>(podpis i pieczęć upełnomocnionego przedstawiciela Wykonawcy/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</si>
</sst>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0\+000"/>
    <numFmt numFmtId="165" formatCode="0.0"/>
  </numFmts>
  <fonts count="32"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PL Courier New"/>
    </font>
    <font>
      <b/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b/>
      <sz val="11"/>
      <color indexed="8"/>
      <name val="Czcionka tekstu podstawowego"/>
      <charset val="238"/>
    </font>
    <font>
      <b/>
      <sz val="14"/>
      <color indexed="8"/>
      <name val="Czcionka tekstu podstawowego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vertAlign val="superscript"/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Czcionka tekstu podstawowego"/>
      <charset val="238"/>
    </font>
    <font>
      <b/>
      <sz val="12"/>
      <color indexed="8"/>
      <name val="Czcionka tekstu podstawowego"/>
      <charset val="238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MS Sans Serif"/>
      <family val="2"/>
      <charset val="238"/>
    </font>
    <font>
      <vertAlign val="superscript"/>
      <sz val="10"/>
      <name val="Arial"/>
      <family val="2"/>
    </font>
    <font>
      <sz val="10"/>
      <name val="PL Times New Roman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indexed="8"/>
      <name val="Czcionka tekstu podstawowego"/>
      <charset val="238"/>
    </font>
    <font>
      <sz val="10"/>
      <name val="Calibri"/>
      <family val="2"/>
      <charset val="238"/>
    </font>
    <font>
      <sz val="11"/>
      <color theme="1"/>
      <name val="Czcionka tekstu podstawowego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2" fillId="0" borderId="0"/>
    <xf numFmtId="0" fontId="6" fillId="0" borderId="0"/>
    <xf numFmtId="0" fontId="2" fillId="0" borderId="0"/>
    <xf numFmtId="0" fontId="31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5" fillId="0" borderId="0" applyNumberFormat="0" applyFill="0" applyBorder="0" applyAlignment="0" applyProtection="0"/>
    <xf numFmtId="0" fontId="23" fillId="0" borderId="0"/>
    <xf numFmtId="0" fontId="3" fillId="0" borderId="0"/>
    <xf numFmtId="0" fontId="3" fillId="0" borderId="0"/>
    <xf numFmtId="0" fontId="4" fillId="0" borderId="1" applyNumberFormat="0" applyFont="0" applyFill="0" applyBorder="0" applyProtection="0">
      <alignment vertical="top" wrapText="1"/>
    </xf>
  </cellStyleXfs>
  <cellXfs count="144">
    <xf numFmtId="0" fontId="0" fillId="0" borderId="0" xfId="0"/>
    <xf numFmtId="1" fontId="5" fillId="0" borderId="0" xfId="21" applyNumberFormat="1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/>
    <xf numFmtId="0" fontId="13" fillId="0" borderId="2" xfId="0" applyFont="1" applyBorder="1" applyAlignment="1">
      <alignment horizontal="center" vertical="center"/>
    </xf>
    <xf numFmtId="0" fontId="14" fillId="0" borderId="0" xfId="0" applyFont="1"/>
    <xf numFmtId="0" fontId="13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0" fontId="7" fillId="0" borderId="6" xfId="2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7" fillId="0" borderId="9" xfId="20" applyFont="1" applyFill="1" applyBorder="1" applyAlignment="1">
      <alignment horizontal="center" vertical="center" wrapText="1"/>
    </xf>
    <xf numFmtId="0" fontId="16" fillId="0" borderId="10" xfId="0" applyFont="1" applyBorder="1"/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164" fontId="2" fillId="0" borderId="12" xfId="20" applyNumberFormat="1" applyFont="1" applyBorder="1" applyAlignment="1">
      <alignment horizontal="center" vertical="center"/>
    </xf>
    <xf numFmtId="164" fontId="2" fillId="0" borderId="6" xfId="2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/>
    </xf>
    <xf numFmtId="1" fontId="13" fillId="0" borderId="8" xfId="0" applyNumberFormat="1" applyFont="1" applyBorder="1" applyAlignment="1">
      <alignment horizontal="center" vertical="center"/>
    </xf>
    <xf numFmtId="165" fontId="13" fillId="0" borderId="2" xfId="0" applyNumberFormat="1" applyFont="1" applyBorder="1" applyAlignment="1">
      <alignment horizontal="center" vertical="center"/>
    </xf>
    <xf numFmtId="165" fontId="13" fillId="0" borderId="8" xfId="0" applyNumberFormat="1" applyFont="1" applyBorder="1" applyAlignment="1">
      <alignment horizontal="center" vertical="center"/>
    </xf>
    <xf numFmtId="1" fontId="13" fillId="0" borderId="1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/>
    </xf>
    <xf numFmtId="164" fontId="2" fillId="0" borderId="14" xfId="20" applyNumberFormat="1" applyFont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vertical="center"/>
    </xf>
    <xf numFmtId="1" fontId="13" fillId="0" borderId="15" xfId="0" applyNumberFormat="1" applyFont="1" applyBorder="1" applyAlignment="1">
      <alignment horizontal="center" vertical="center"/>
    </xf>
    <xf numFmtId="1" fontId="17" fillId="0" borderId="16" xfId="0" applyNumberFormat="1" applyFont="1" applyBorder="1" applyAlignment="1">
      <alignment horizontal="center" vertical="center"/>
    </xf>
    <xf numFmtId="49" fontId="22" fillId="0" borderId="2" xfId="0" applyNumberFormat="1" applyFont="1" applyFill="1" applyBorder="1" applyAlignment="1">
      <alignment horizontal="center" vertical="center" wrapText="1"/>
    </xf>
    <xf numFmtId="49" fontId="21" fillId="2" borderId="5" xfId="19" applyNumberFormat="1" applyFont="1" applyFill="1" applyBorder="1" applyAlignment="1" applyProtection="1">
      <alignment horizontal="center" vertical="center" wrapText="1"/>
    </xf>
    <xf numFmtId="49" fontId="21" fillId="3" borderId="2" xfId="0" applyNumberFormat="1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/>
    </xf>
    <xf numFmtId="49" fontId="22" fillId="2" borderId="2" xfId="0" applyNumberFormat="1" applyFont="1" applyFill="1" applyBorder="1" applyAlignment="1">
      <alignment horizontal="center" vertical="center" wrapText="1"/>
    </xf>
    <xf numFmtId="49" fontId="22" fillId="3" borderId="2" xfId="0" applyNumberFormat="1" applyFont="1" applyFill="1" applyBorder="1" applyAlignment="1">
      <alignment horizontal="center" vertical="center" wrapText="1"/>
    </xf>
    <xf numFmtId="49" fontId="21" fillId="3" borderId="2" xfId="19" applyNumberFormat="1" applyFont="1" applyFill="1" applyBorder="1" applyAlignment="1" applyProtection="1">
      <alignment horizontal="center" vertical="center" wrapText="1"/>
    </xf>
    <xf numFmtId="0" fontId="22" fillId="3" borderId="2" xfId="0" applyFont="1" applyFill="1" applyBorder="1" applyAlignment="1">
      <alignment horizontal="center" vertical="center"/>
    </xf>
    <xf numFmtId="49" fontId="21" fillId="2" borderId="5" xfId="19" applyNumberFormat="1" applyFont="1" applyFill="1" applyBorder="1" applyAlignment="1" applyProtection="1">
      <alignment horizontal="left" vertical="center" wrapText="1"/>
    </xf>
    <xf numFmtId="49" fontId="21" fillId="3" borderId="2" xfId="0" applyNumberFormat="1" applyFont="1" applyFill="1" applyBorder="1" applyAlignment="1">
      <alignment horizontal="left" vertical="center" wrapText="1"/>
    </xf>
    <xf numFmtId="49" fontId="22" fillId="0" borderId="2" xfId="0" applyNumberFormat="1" applyFont="1" applyFill="1" applyBorder="1" applyAlignment="1">
      <alignment horizontal="left" vertical="center" wrapText="1"/>
    </xf>
    <xf numFmtId="49" fontId="21" fillId="2" borderId="2" xfId="19" applyNumberFormat="1" applyFont="1" applyFill="1" applyBorder="1" applyAlignment="1" applyProtection="1">
      <alignment horizontal="left" vertical="center" wrapText="1"/>
    </xf>
    <xf numFmtId="49" fontId="7" fillId="2" borderId="20" xfId="18" applyNumberFormat="1" applyFont="1" applyFill="1" applyBorder="1" applyAlignment="1">
      <alignment horizontal="left" vertical="center" wrapText="1"/>
    </xf>
    <xf numFmtId="49" fontId="21" fillId="3" borderId="2" xfId="19" applyNumberFormat="1" applyFont="1" applyFill="1" applyBorder="1" applyAlignment="1" applyProtection="1">
      <alignment horizontal="left" vertical="center" wrapText="1"/>
    </xf>
    <xf numFmtId="49" fontId="22" fillId="0" borderId="2" xfId="0" quotePrefix="1" applyNumberFormat="1" applyFont="1" applyFill="1" applyBorder="1" applyAlignment="1">
      <alignment horizontal="left" vertical="center" wrapText="1"/>
    </xf>
    <xf numFmtId="0" fontId="21" fillId="2" borderId="5" xfId="19" applyNumberFormat="1" applyFont="1" applyFill="1" applyBorder="1" applyAlignment="1" applyProtection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21" fillId="3" borderId="2" xfId="19" applyNumberFormat="1" applyFont="1" applyFill="1" applyBorder="1" applyAlignment="1" applyProtection="1">
      <alignment horizontal="center" vertical="center"/>
    </xf>
    <xf numFmtId="0" fontId="21" fillId="2" borderId="2" xfId="19" applyNumberFormat="1" applyFont="1" applyFill="1" applyBorder="1" applyAlignment="1" applyProtection="1">
      <alignment horizontal="center" vertical="center"/>
    </xf>
    <xf numFmtId="49" fontId="7" fillId="2" borderId="2" xfId="19" applyNumberFormat="1" applyFont="1" applyFill="1" applyBorder="1" applyAlignment="1" applyProtection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22" fillId="3" borderId="12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/>
    </xf>
    <xf numFmtId="0" fontId="22" fillId="2" borderId="12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31" fillId="0" borderId="0" xfId="12"/>
    <xf numFmtId="0" fontId="31" fillId="0" borderId="0" xfId="12" applyBorder="1"/>
    <xf numFmtId="0" fontId="26" fillId="4" borderId="19" xfId="12" applyFont="1" applyFill="1" applyBorder="1" applyAlignment="1">
      <alignment horizontal="center" vertical="center"/>
    </xf>
    <xf numFmtId="0" fontId="26" fillId="4" borderId="13" xfId="12" applyFont="1" applyFill="1" applyBorder="1" applyAlignment="1">
      <alignment horizontal="center" vertical="center"/>
    </xf>
    <xf numFmtId="0" fontId="31" fillId="2" borderId="22" xfId="12" applyFill="1" applyBorder="1"/>
    <xf numFmtId="0" fontId="31" fillId="2" borderId="23" xfId="12" applyFill="1" applyBorder="1"/>
    <xf numFmtId="1" fontId="22" fillId="0" borderId="24" xfId="12" applyNumberFormat="1" applyFont="1" applyFill="1" applyBorder="1" applyAlignment="1">
      <alignment horizontal="center" vertical="center" wrapText="1"/>
    </xf>
    <xf numFmtId="0" fontId="31" fillId="0" borderId="18" xfId="12" applyBorder="1"/>
    <xf numFmtId="0" fontId="22" fillId="4" borderId="12" xfId="0" applyFont="1" applyFill="1" applyBorder="1" applyAlignment="1">
      <alignment horizontal="center" vertical="center"/>
    </xf>
    <xf numFmtId="49" fontId="21" fillId="4" borderId="2" xfId="19" applyNumberFormat="1" applyFont="1" applyFill="1" applyBorder="1" applyAlignment="1" applyProtection="1">
      <alignment horizontal="left" vertical="center" wrapText="1"/>
    </xf>
    <xf numFmtId="1" fontId="21" fillId="2" borderId="5" xfId="0" applyNumberFormat="1" applyFont="1" applyFill="1" applyBorder="1" applyAlignment="1">
      <alignment horizontal="center" vertical="center"/>
    </xf>
    <xf numFmtId="0" fontId="26" fillId="4" borderId="2" xfId="12" applyFont="1" applyFill="1" applyBorder="1" applyAlignment="1">
      <alignment horizontal="center" vertical="center"/>
    </xf>
    <xf numFmtId="49" fontId="21" fillId="3" borderId="13" xfId="0" applyNumberFormat="1" applyFont="1" applyFill="1" applyBorder="1" applyAlignment="1">
      <alignment horizontal="left" vertical="center" wrapText="1"/>
    </xf>
    <xf numFmtId="0" fontId="7" fillId="2" borderId="2" xfId="18" applyFont="1" applyFill="1" applyBorder="1" applyAlignment="1">
      <alignment horizontal="center" vertical="center"/>
    </xf>
    <xf numFmtId="0" fontId="22" fillId="3" borderId="2" xfId="0" applyNumberFormat="1" applyFont="1" applyFill="1" applyBorder="1" applyAlignment="1">
      <alignment horizontal="center" vertical="center" wrapText="1"/>
    </xf>
    <xf numFmtId="0" fontId="7" fillId="2" borderId="25" xfId="18" applyFont="1" applyFill="1" applyBorder="1" applyAlignment="1">
      <alignment horizontal="center" vertical="center"/>
    </xf>
    <xf numFmtId="49" fontId="22" fillId="0" borderId="24" xfId="0" applyNumberFormat="1" applyFont="1" applyFill="1" applyBorder="1" applyAlignment="1">
      <alignment horizontal="left" vertical="center" wrapText="1"/>
    </xf>
    <xf numFmtId="49" fontId="22" fillId="0" borderId="24" xfId="0" applyNumberFormat="1" applyFont="1" applyFill="1" applyBorder="1" applyAlignment="1">
      <alignment horizontal="center" vertical="center" wrapText="1"/>
    </xf>
    <xf numFmtId="49" fontId="2" fillId="0" borderId="2" xfId="19" applyNumberFormat="1" applyFont="1" applyFill="1" applyBorder="1" applyAlignment="1" applyProtection="1">
      <alignment horizontal="left" vertical="center" wrapText="1"/>
    </xf>
    <xf numFmtId="49" fontId="2" fillId="0" borderId="2" xfId="0" quotePrefix="1" applyNumberFormat="1" applyFont="1" applyFill="1" applyBorder="1" applyAlignment="1">
      <alignment horizontal="left" vertical="center" wrapText="1"/>
    </xf>
    <xf numFmtId="49" fontId="22" fillId="0" borderId="26" xfId="0" applyNumberFormat="1" applyFont="1" applyFill="1" applyBorder="1" applyAlignment="1">
      <alignment horizontal="left" vertical="center" wrapText="1"/>
    </xf>
    <xf numFmtId="2" fontId="22" fillId="0" borderId="2" xfId="0" applyNumberFormat="1" applyFont="1" applyFill="1" applyBorder="1" applyAlignment="1">
      <alignment horizontal="left" vertical="center" wrapText="1"/>
    </xf>
    <xf numFmtId="0" fontId="26" fillId="0" borderId="2" xfId="0" applyFont="1" applyBorder="1" applyAlignment="1">
      <alignment horizontal="left" wrapText="1"/>
    </xf>
    <xf numFmtId="49" fontId="21" fillId="4" borderId="2" xfId="0" applyNumberFormat="1" applyFont="1" applyFill="1" applyBorder="1" applyAlignment="1">
      <alignment horizontal="left" vertical="center" wrapText="1"/>
    </xf>
    <xf numFmtId="0" fontId="2" fillId="0" borderId="2" xfId="19" applyNumberFormat="1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6" xfId="19" applyNumberFormat="1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" fillId="0" borderId="24" xfId="19" applyNumberFormat="1" applyFont="1" applyFill="1" applyBorder="1" applyAlignment="1" applyProtection="1">
      <alignment horizontal="center" vertical="center"/>
    </xf>
    <xf numFmtId="4" fontId="21" fillId="2" borderId="19" xfId="0" applyNumberFormat="1" applyFont="1" applyFill="1" applyBorder="1" applyAlignment="1">
      <alignment horizontal="center" vertical="center" wrapText="1"/>
    </xf>
    <xf numFmtId="4" fontId="21" fillId="0" borderId="2" xfId="0" applyNumberFormat="1" applyFont="1" applyFill="1" applyBorder="1" applyAlignment="1">
      <alignment horizontal="center" vertical="center" wrapText="1"/>
    </xf>
    <xf numFmtId="4" fontId="27" fillId="0" borderId="13" xfId="12" applyNumberFormat="1" applyFont="1" applyBorder="1" applyAlignment="1">
      <alignment horizontal="right" vertical="center"/>
    </xf>
    <xf numFmtId="4" fontId="27" fillId="0" borderId="19" xfId="12" applyNumberFormat="1" applyFont="1" applyBorder="1" applyAlignment="1">
      <alignment horizontal="right" vertical="center"/>
    </xf>
    <xf numFmtId="4" fontId="2" fillId="3" borderId="2" xfId="12" applyNumberFormat="1" applyFont="1" applyFill="1" applyBorder="1" applyAlignment="1">
      <alignment horizontal="center" vertical="center" wrapText="1"/>
    </xf>
    <xf numFmtId="4" fontId="2" fillId="3" borderId="13" xfId="12" applyNumberFormat="1" applyFont="1" applyFill="1" applyBorder="1" applyAlignment="1">
      <alignment horizontal="center" vertical="center" wrapText="1"/>
    </xf>
    <xf numFmtId="4" fontId="2" fillId="3" borderId="19" xfId="12" applyNumberFormat="1" applyFont="1" applyFill="1" applyBorder="1" applyAlignment="1">
      <alignment horizontal="center" vertical="center" wrapText="1"/>
    </xf>
    <xf numFmtId="4" fontId="21" fillId="2" borderId="2" xfId="0" applyNumberFormat="1" applyFont="1" applyFill="1" applyBorder="1" applyAlignment="1">
      <alignment horizontal="center" vertical="center" wrapText="1"/>
    </xf>
    <xf numFmtId="4" fontId="21" fillId="2" borderId="26" xfId="0" applyNumberFormat="1" applyFont="1" applyFill="1" applyBorder="1" applyAlignment="1">
      <alignment horizontal="center" vertical="center" wrapText="1"/>
    </xf>
    <xf numFmtId="4" fontId="29" fillId="0" borderId="13" xfId="12" applyNumberFormat="1" applyFont="1" applyBorder="1"/>
    <xf numFmtId="4" fontId="27" fillId="0" borderId="27" xfId="12" applyNumberFormat="1" applyFont="1" applyBorder="1" applyAlignment="1">
      <alignment horizontal="right" vertical="center"/>
    </xf>
    <xf numFmtId="4" fontId="19" fillId="5" borderId="28" xfId="12" applyNumberFormat="1" applyFont="1" applyFill="1" applyBorder="1" applyAlignment="1">
      <alignment vertical="center"/>
    </xf>
    <xf numFmtId="4" fontId="27" fillId="0" borderId="13" xfId="12" applyNumberFormat="1" applyFont="1" applyFill="1" applyBorder="1" applyAlignment="1">
      <alignment horizontal="right" vertical="center"/>
    </xf>
    <xf numFmtId="4" fontId="29" fillId="0" borderId="13" xfId="12" applyNumberFormat="1" applyFont="1" applyFill="1" applyBorder="1"/>
    <xf numFmtId="0" fontId="21" fillId="7" borderId="2" xfId="19" applyNumberFormat="1" applyFont="1" applyFill="1" applyBorder="1" applyAlignment="1" applyProtection="1">
      <alignment horizontal="center" vertical="center"/>
    </xf>
    <xf numFmtId="0" fontId="13" fillId="0" borderId="2" xfId="0" applyFont="1" applyBorder="1" applyAlignment="1">
      <alignment horizontal="left" wrapText="1"/>
    </xf>
    <xf numFmtId="0" fontId="13" fillId="7" borderId="2" xfId="0" applyFont="1" applyFill="1" applyBorder="1" applyAlignment="1">
      <alignment horizontal="left" wrapText="1"/>
    </xf>
    <xf numFmtId="49" fontId="2" fillId="7" borderId="2" xfId="19" applyNumberFormat="1" applyFont="1" applyFill="1" applyBorder="1" applyAlignment="1" applyProtection="1">
      <alignment horizontal="left" vertical="center" wrapText="1"/>
    </xf>
    <xf numFmtId="4" fontId="29" fillId="0" borderId="26" xfId="12" applyNumberFormat="1" applyFont="1" applyBorder="1"/>
    <xf numFmtId="4" fontId="31" fillId="0" borderId="0" xfId="12" applyNumberFormat="1" applyBorder="1"/>
    <xf numFmtId="0" fontId="0" fillId="0" borderId="0" xfId="12" applyFont="1" applyAlignment="1">
      <alignment horizontal="center"/>
    </xf>
    <xf numFmtId="0" fontId="31" fillId="0" borderId="0" xfId="12" applyAlignment="1">
      <alignment horizontal="center"/>
    </xf>
    <xf numFmtId="0" fontId="31" fillId="0" borderId="18" xfId="12" applyBorder="1" applyAlignment="1">
      <alignment horizontal="center"/>
    </xf>
    <xf numFmtId="0" fontId="0" fillId="0" borderId="0" xfId="12" applyFont="1" applyAlignment="1">
      <alignment horizontal="center" wrapText="1"/>
    </xf>
    <xf numFmtId="0" fontId="31" fillId="0" borderId="0" xfId="12" applyAlignment="1">
      <alignment horizontal="center" wrapText="1"/>
    </xf>
    <xf numFmtId="0" fontId="19" fillId="5" borderId="29" xfId="12" applyFont="1" applyFill="1" applyBorder="1" applyAlignment="1">
      <alignment horizontal="left" vertical="center"/>
    </xf>
    <xf numFmtId="0" fontId="19" fillId="5" borderId="30" xfId="12" applyFont="1" applyFill="1" applyBorder="1" applyAlignment="1">
      <alignment horizontal="left" vertical="center"/>
    </xf>
    <xf numFmtId="0" fontId="19" fillId="5" borderId="35" xfId="12" applyFont="1" applyFill="1" applyBorder="1" applyAlignment="1">
      <alignment horizontal="left" vertical="center"/>
    </xf>
    <xf numFmtId="0" fontId="20" fillId="0" borderId="29" xfId="12" applyFont="1" applyFill="1" applyBorder="1" applyAlignment="1">
      <alignment horizontal="center" wrapText="1"/>
    </xf>
    <xf numFmtId="0" fontId="20" fillId="0" borderId="30" xfId="12" applyFont="1" applyFill="1" applyBorder="1" applyAlignment="1">
      <alignment horizontal="center" wrapText="1"/>
    </xf>
    <xf numFmtId="0" fontId="20" fillId="0" borderId="28" xfId="12" applyFont="1" applyFill="1" applyBorder="1" applyAlignment="1">
      <alignment horizontal="center" wrapText="1"/>
    </xf>
    <xf numFmtId="0" fontId="28" fillId="6" borderId="21" xfId="12" applyFont="1" applyFill="1" applyBorder="1" applyAlignment="1">
      <alignment horizontal="center" vertical="center" wrapText="1"/>
    </xf>
    <xf numFmtId="0" fontId="28" fillId="6" borderId="0" xfId="12" applyFont="1" applyFill="1" applyBorder="1" applyAlignment="1">
      <alignment horizontal="center" vertical="center" wrapText="1"/>
    </xf>
    <xf numFmtId="0" fontId="28" fillId="6" borderId="17" xfId="12" applyFont="1" applyFill="1" applyBorder="1" applyAlignment="1">
      <alignment horizontal="center" vertical="center" wrapText="1"/>
    </xf>
    <xf numFmtId="0" fontId="22" fillId="0" borderId="31" xfId="12" applyFont="1" applyFill="1" applyBorder="1" applyAlignment="1">
      <alignment horizontal="center" vertical="center"/>
    </xf>
    <xf numFmtId="0" fontId="22" fillId="0" borderId="32" xfId="12" applyFont="1" applyFill="1" applyBorder="1" applyAlignment="1">
      <alignment horizontal="center" vertical="center"/>
    </xf>
    <xf numFmtId="0" fontId="22" fillId="0" borderId="33" xfId="12" applyFont="1" applyFill="1" applyBorder="1" applyAlignment="1">
      <alignment horizontal="center" vertical="center" wrapText="1"/>
    </xf>
    <xf numFmtId="0" fontId="22" fillId="0" borderId="7" xfId="12" applyFont="1" applyFill="1" applyBorder="1" applyAlignment="1">
      <alignment horizontal="center" vertical="center" wrapText="1"/>
    </xf>
    <xf numFmtId="0" fontId="22" fillId="0" borderId="33" xfId="12" applyFont="1" applyFill="1" applyBorder="1" applyAlignment="1">
      <alignment horizontal="center" vertical="center"/>
    </xf>
    <xf numFmtId="0" fontId="22" fillId="0" borderId="7" xfId="12" applyFont="1" applyFill="1" applyBorder="1" applyAlignment="1">
      <alignment horizontal="center" vertical="center"/>
    </xf>
    <xf numFmtId="0" fontId="18" fillId="0" borderId="36" xfId="12" applyFont="1" applyBorder="1" applyAlignment="1">
      <alignment horizontal="center" vertical="center"/>
    </xf>
    <xf numFmtId="0" fontId="18" fillId="0" borderId="23" xfId="12" applyFont="1" applyBorder="1" applyAlignment="1">
      <alignment horizontal="center" vertical="center"/>
    </xf>
    <xf numFmtId="0" fontId="31" fillId="0" borderId="37" xfId="12" applyBorder="1" applyAlignment="1">
      <alignment horizontal="center" vertical="center" wrapText="1"/>
    </xf>
    <xf numFmtId="0" fontId="31" fillId="0" borderId="38" xfId="12" applyBorder="1" applyAlignment="1">
      <alignment horizontal="center" vertical="center" wrapText="1"/>
    </xf>
    <xf numFmtId="0" fontId="31" fillId="0" borderId="39" xfId="12" applyBorder="1" applyAlignment="1">
      <alignment horizontal="center" vertical="center" wrapText="1"/>
    </xf>
    <xf numFmtId="0" fontId="31" fillId="0" borderId="40" xfId="12" applyBorder="1" applyAlignment="1">
      <alignment horizontal="center" vertical="center" wrapText="1"/>
    </xf>
    <xf numFmtId="0" fontId="16" fillId="0" borderId="41" xfId="0" applyFont="1" applyFill="1" applyBorder="1" applyAlignment="1">
      <alignment horizontal="center" vertical="center" wrapText="1"/>
    </xf>
    <xf numFmtId="0" fontId="16" fillId="0" borderId="34" xfId="0" applyFont="1" applyFill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33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</cellXfs>
  <cellStyles count="23">
    <cellStyle name="Dziesiętny 2" xfId="1"/>
    <cellStyle name="Dziesiętny 2 2" xfId="2"/>
    <cellStyle name="Dziesiętny 3" xfId="3"/>
    <cellStyle name="Dziesiętny 3 2" xfId="4"/>
    <cellStyle name="Dziesiętny 3 2 2" xfId="5"/>
    <cellStyle name="Dziesiętny 3 3" xfId="6"/>
    <cellStyle name="Dziesiętny 4" xfId="7"/>
    <cellStyle name="None" xfId="8"/>
    <cellStyle name="Normalny" xfId="0" builtinId="0"/>
    <cellStyle name="Normalny 2" xfId="9"/>
    <cellStyle name="Normalny 2 2" xfId="10"/>
    <cellStyle name="Normalny 2 2 2" xfId="11"/>
    <cellStyle name="Normalny 2 3" xfId="12"/>
    <cellStyle name="Normalny 2_Wykaz_A2_D1" xfId="13"/>
    <cellStyle name="Normalny 4" xfId="14"/>
    <cellStyle name="Normalny 4 2" xfId="15"/>
    <cellStyle name="Normalny 4 2 2" xfId="16"/>
    <cellStyle name="Normalny 4 3" xfId="17"/>
    <cellStyle name="Normalny_slepy-kosztorys" xfId="18"/>
    <cellStyle name="Normalny_TER02" xfId="19"/>
    <cellStyle name="Normalny_wykazy 5.4_x" xfId="20"/>
    <cellStyle name="Normalny_wykazy_5.5.1" xfId="21"/>
    <cellStyle name="Opis" xfId="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12"/>
  <sheetViews>
    <sheetView tabSelected="1" view="pageBreakPreview" topLeftCell="A93" zoomScaleNormal="100" zoomScaleSheetLayoutView="100" workbookViewId="0">
      <selection activeCell="J105" sqref="J105"/>
    </sheetView>
  </sheetViews>
  <sheetFormatPr defaultColWidth="9" defaultRowHeight="13.8"/>
  <cols>
    <col min="1" max="1" width="9" style="59"/>
    <col min="2" max="2" width="5.09765625" style="59" customWidth="1"/>
    <col min="3" max="3" width="11.09765625" style="59" customWidth="1"/>
    <col min="4" max="4" width="44" style="59" customWidth="1"/>
    <col min="5" max="5" width="6.5" style="59" customWidth="1"/>
    <col min="6" max="6" width="9" style="59"/>
    <col min="7" max="7" width="11.8984375" style="59" customWidth="1"/>
    <col min="8" max="8" width="14.69921875" style="59" customWidth="1"/>
    <col min="9" max="9" width="9" style="59"/>
    <col min="10" max="10" width="11.3984375" style="59" bestFit="1" customWidth="1"/>
    <col min="11" max="16384" width="9" style="59"/>
  </cols>
  <sheetData>
    <row r="1" spans="2:8">
      <c r="G1" s="108" t="s">
        <v>211</v>
      </c>
      <c r="H1" s="109"/>
    </row>
    <row r="2" spans="2:8" ht="14.4" thickBot="1">
      <c r="B2" s="66"/>
      <c r="C2" s="66"/>
      <c r="D2" s="66"/>
      <c r="E2" s="66"/>
      <c r="F2" s="66"/>
      <c r="G2" s="110"/>
      <c r="H2" s="110"/>
    </row>
    <row r="3" spans="2:8" ht="21.6" thickBot="1">
      <c r="B3" s="116" t="s">
        <v>210</v>
      </c>
      <c r="C3" s="117"/>
      <c r="D3" s="117"/>
      <c r="E3" s="117"/>
      <c r="F3" s="117"/>
      <c r="G3" s="117"/>
      <c r="H3" s="118"/>
    </row>
    <row r="4" spans="2:8" ht="33.75" customHeight="1" thickBot="1">
      <c r="B4" s="119" t="s">
        <v>209</v>
      </c>
      <c r="C4" s="120"/>
      <c r="D4" s="120"/>
      <c r="E4" s="120"/>
      <c r="F4" s="120"/>
      <c r="G4" s="120"/>
      <c r="H4" s="121"/>
    </row>
    <row r="5" spans="2:8" ht="22.5" customHeight="1">
      <c r="B5" s="122" t="s">
        <v>61</v>
      </c>
      <c r="C5" s="124" t="s">
        <v>62</v>
      </c>
      <c r="D5" s="126" t="s">
        <v>73</v>
      </c>
      <c r="E5" s="128" t="s">
        <v>75</v>
      </c>
      <c r="F5" s="129"/>
      <c r="G5" s="130" t="s">
        <v>76</v>
      </c>
      <c r="H5" s="132" t="s">
        <v>77</v>
      </c>
    </row>
    <row r="6" spans="2:8" ht="22.5" customHeight="1" thickBot="1">
      <c r="B6" s="123"/>
      <c r="C6" s="125"/>
      <c r="D6" s="127"/>
      <c r="E6" s="65" t="s">
        <v>74</v>
      </c>
      <c r="F6" s="65" t="s">
        <v>63</v>
      </c>
      <c r="G6" s="131"/>
      <c r="H6" s="133"/>
    </row>
    <row r="7" spans="2:8">
      <c r="B7" s="53"/>
      <c r="C7" s="47" t="s">
        <v>64</v>
      </c>
      <c r="D7" s="40" t="s">
        <v>65</v>
      </c>
      <c r="E7" s="33"/>
      <c r="F7" s="69"/>
      <c r="G7" s="64"/>
      <c r="H7" s="63"/>
    </row>
    <row r="8" spans="2:8">
      <c r="B8" s="67"/>
      <c r="C8" s="48" t="s">
        <v>66</v>
      </c>
      <c r="D8" s="41" t="s">
        <v>89</v>
      </c>
      <c r="E8" s="34"/>
      <c r="F8" s="70"/>
      <c r="G8" s="62"/>
      <c r="H8" s="61"/>
    </row>
    <row r="9" spans="2:8" ht="39.75" customHeight="1">
      <c r="B9" s="55">
        <v>1</v>
      </c>
      <c r="C9" s="83"/>
      <c r="D9" s="42" t="s">
        <v>155</v>
      </c>
      <c r="E9" s="32" t="s">
        <v>49</v>
      </c>
      <c r="F9" s="89">
        <v>1.89</v>
      </c>
      <c r="G9" s="90"/>
      <c r="H9" s="91">
        <f>F9*G9</f>
        <v>0</v>
      </c>
    </row>
    <row r="10" spans="2:8">
      <c r="B10" s="54"/>
      <c r="C10" s="49" t="s">
        <v>157</v>
      </c>
      <c r="D10" s="41" t="s">
        <v>148</v>
      </c>
      <c r="E10" s="34"/>
      <c r="F10" s="92"/>
      <c r="G10" s="93"/>
      <c r="H10" s="94"/>
    </row>
    <row r="11" spans="2:8" ht="39.6">
      <c r="B11" s="55">
        <v>2</v>
      </c>
      <c r="C11" s="102"/>
      <c r="D11" s="81" t="s">
        <v>151</v>
      </c>
      <c r="E11" s="32" t="s">
        <v>83</v>
      </c>
      <c r="F11" s="89">
        <v>42</v>
      </c>
      <c r="G11" s="90"/>
      <c r="H11" s="91">
        <f t="shared" ref="H11:H17" si="0">F11*G11</f>
        <v>0</v>
      </c>
    </row>
    <row r="12" spans="2:8" ht="38.25" customHeight="1">
      <c r="B12" s="55">
        <v>3</v>
      </c>
      <c r="C12" s="84"/>
      <c r="D12" s="103" t="s">
        <v>160</v>
      </c>
      <c r="E12" s="32" t="s">
        <v>83</v>
      </c>
      <c r="F12" s="89">
        <v>17</v>
      </c>
      <c r="G12" s="90"/>
      <c r="H12" s="91">
        <f t="shared" si="0"/>
        <v>0</v>
      </c>
    </row>
    <row r="13" spans="2:8" ht="39.75" customHeight="1">
      <c r="B13" s="55">
        <v>4</v>
      </c>
      <c r="C13" s="84"/>
      <c r="D13" s="103" t="s">
        <v>161</v>
      </c>
      <c r="E13" s="32" t="s">
        <v>83</v>
      </c>
      <c r="F13" s="89">
        <v>6</v>
      </c>
      <c r="G13" s="90"/>
      <c r="H13" s="91">
        <f t="shared" si="0"/>
        <v>0</v>
      </c>
    </row>
    <row r="14" spans="2:8" ht="39.75" customHeight="1">
      <c r="B14" s="55">
        <v>5</v>
      </c>
      <c r="C14" s="84"/>
      <c r="D14" s="103" t="s">
        <v>152</v>
      </c>
      <c r="E14" s="32" t="s">
        <v>83</v>
      </c>
      <c r="F14" s="89">
        <v>2</v>
      </c>
      <c r="G14" s="90"/>
      <c r="H14" s="91">
        <f t="shared" si="0"/>
        <v>0</v>
      </c>
    </row>
    <row r="15" spans="2:8" ht="43.5" customHeight="1">
      <c r="B15" s="55">
        <v>6</v>
      </c>
      <c r="C15" s="84"/>
      <c r="D15" s="103" t="s">
        <v>153</v>
      </c>
      <c r="E15" s="32" t="s">
        <v>83</v>
      </c>
      <c r="F15" s="89">
        <v>3</v>
      </c>
      <c r="G15" s="90"/>
      <c r="H15" s="91">
        <f t="shared" si="0"/>
        <v>0</v>
      </c>
    </row>
    <row r="16" spans="2:8" ht="38.25" customHeight="1">
      <c r="B16" s="55">
        <v>7</v>
      </c>
      <c r="C16" s="84"/>
      <c r="D16" s="103" t="s">
        <v>162</v>
      </c>
      <c r="E16" s="32" t="s">
        <v>83</v>
      </c>
      <c r="F16" s="89">
        <v>1</v>
      </c>
      <c r="G16" s="90"/>
      <c r="H16" s="91">
        <f t="shared" si="0"/>
        <v>0</v>
      </c>
    </row>
    <row r="17" spans="2:8" ht="35.25" customHeight="1">
      <c r="B17" s="55">
        <v>8</v>
      </c>
      <c r="C17" s="84"/>
      <c r="D17" s="81" t="s">
        <v>150</v>
      </c>
      <c r="E17" s="32" t="s">
        <v>149</v>
      </c>
      <c r="F17" s="89">
        <v>0.06</v>
      </c>
      <c r="G17" s="90"/>
      <c r="H17" s="91">
        <f t="shared" si="0"/>
        <v>0</v>
      </c>
    </row>
    <row r="18" spans="2:8">
      <c r="B18" s="54"/>
      <c r="C18" s="49" t="s">
        <v>158</v>
      </c>
      <c r="D18" s="41" t="s">
        <v>197</v>
      </c>
      <c r="E18" s="34"/>
      <c r="F18" s="92"/>
      <c r="G18" s="93"/>
      <c r="H18" s="94"/>
    </row>
    <row r="19" spans="2:8" ht="29.25" customHeight="1">
      <c r="B19" s="55">
        <v>9</v>
      </c>
      <c r="C19" s="84"/>
      <c r="D19" s="103" t="s">
        <v>163</v>
      </c>
      <c r="E19" s="32" t="s">
        <v>85</v>
      </c>
      <c r="F19" s="89">
        <v>2585.14</v>
      </c>
      <c r="G19" s="90"/>
      <c r="H19" s="91">
        <f t="shared" ref="H19:H29" si="1">F19*G19</f>
        <v>0</v>
      </c>
    </row>
    <row r="20" spans="2:8">
      <c r="B20" s="34"/>
      <c r="C20" s="49" t="s">
        <v>159</v>
      </c>
      <c r="D20" s="41" t="s">
        <v>124</v>
      </c>
      <c r="E20" s="34"/>
      <c r="F20" s="34"/>
      <c r="G20" s="34"/>
      <c r="H20" s="34"/>
    </row>
    <row r="21" spans="2:8" ht="39.6">
      <c r="B21" s="55">
        <v>10</v>
      </c>
      <c r="C21" s="84"/>
      <c r="D21" s="103" t="s">
        <v>164</v>
      </c>
      <c r="E21" s="32" t="s">
        <v>67</v>
      </c>
      <c r="F21" s="89">
        <v>9705.31</v>
      </c>
      <c r="G21" s="90"/>
      <c r="H21" s="91">
        <f t="shared" si="1"/>
        <v>0</v>
      </c>
    </row>
    <row r="22" spans="2:8" ht="26.4">
      <c r="B22" s="55">
        <v>11</v>
      </c>
      <c r="C22" s="84"/>
      <c r="D22" s="103" t="s">
        <v>165</v>
      </c>
      <c r="E22" s="32" t="s">
        <v>67</v>
      </c>
      <c r="F22" s="89">
        <v>9.93</v>
      </c>
      <c r="G22" s="90"/>
      <c r="H22" s="91">
        <f t="shared" si="1"/>
        <v>0</v>
      </c>
    </row>
    <row r="23" spans="2:8" ht="39.6">
      <c r="B23" s="55">
        <v>12</v>
      </c>
      <c r="C23" s="84"/>
      <c r="D23" s="104" t="s">
        <v>167</v>
      </c>
      <c r="E23" s="32" t="s">
        <v>67</v>
      </c>
      <c r="F23" s="89">
        <v>9.93</v>
      </c>
      <c r="G23" s="90"/>
      <c r="H23" s="91">
        <f t="shared" si="1"/>
        <v>0</v>
      </c>
    </row>
    <row r="24" spans="2:8" ht="39.6">
      <c r="B24" s="55">
        <v>13</v>
      </c>
      <c r="C24" s="84"/>
      <c r="D24" s="104" t="s">
        <v>166</v>
      </c>
      <c r="E24" s="32" t="s">
        <v>67</v>
      </c>
      <c r="F24" s="89">
        <v>68.739999999999995</v>
      </c>
      <c r="G24" s="90"/>
      <c r="H24" s="91">
        <f t="shared" si="1"/>
        <v>0</v>
      </c>
    </row>
    <row r="25" spans="2:8" ht="39.6">
      <c r="B25" s="55">
        <v>15</v>
      </c>
      <c r="C25" s="84"/>
      <c r="D25" s="79" t="s">
        <v>168</v>
      </c>
      <c r="E25" s="32" t="s">
        <v>51</v>
      </c>
      <c r="F25" s="89">
        <v>8</v>
      </c>
      <c r="G25" s="90"/>
      <c r="H25" s="91">
        <f t="shared" si="1"/>
        <v>0</v>
      </c>
    </row>
    <row r="26" spans="2:8" ht="39.6">
      <c r="B26" s="55">
        <v>16</v>
      </c>
      <c r="C26" s="84"/>
      <c r="D26" s="79" t="s">
        <v>169</v>
      </c>
      <c r="E26" s="32" t="s">
        <v>51</v>
      </c>
      <c r="F26" s="89">
        <v>6.5</v>
      </c>
      <c r="G26" s="90"/>
      <c r="H26" s="91">
        <f t="shared" si="1"/>
        <v>0</v>
      </c>
    </row>
    <row r="27" spans="2:8" ht="39.6">
      <c r="B27" s="55">
        <v>17</v>
      </c>
      <c r="C27" s="84"/>
      <c r="D27" s="79" t="s">
        <v>154</v>
      </c>
      <c r="E27" s="32" t="s">
        <v>85</v>
      </c>
      <c r="F27" s="89">
        <v>5.23</v>
      </c>
      <c r="G27" s="90"/>
      <c r="H27" s="91">
        <f t="shared" si="1"/>
        <v>0</v>
      </c>
    </row>
    <row r="28" spans="2:8">
      <c r="B28" s="55">
        <v>18</v>
      </c>
      <c r="C28" s="84"/>
      <c r="D28" s="79" t="s">
        <v>126</v>
      </c>
      <c r="E28" s="32" t="s">
        <v>83</v>
      </c>
      <c r="F28" s="89">
        <v>11</v>
      </c>
      <c r="G28" s="90"/>
      <c r="H28" s="91">
        <f t="shared" si="1"/>
        <v>0</v>
      </c>
    </row>
    <row r="29" spans="2:8" ht="24.75" customHeight="1">
      <c r="B29" s="55">
        <v>19</v>
      </c>
      <c r="C29" s="84"/>
      <c r="D29" s="79" t="s">
        <v>125</v>
      </c>
      <c r="E29" s="32" t="s">
        <v>83</v>
      </c>
      <c r="F29" s="89">
        <v>8</v>
      </c>
      <c r="G29" s="100"/>
      <c r="H29" s="91">
        <f t="shared" si="1"/>
        <v>0</v>
      </c>
    </row>
    <row r="30" spans="2:8">
      <c r="B30" s="56"/>
      <c r="C30" s="74" t="s">
        <v>95</v>
      </c>
      <c r="D30" s="44" t="s">
        <v>96</v>
      </c>
      <c r="E30" s="36"/>
      <c r="F30" s="95"/>
      <c r="G30" s="96"/>
      <c r="H30" s="88"/>
    </row>
    <row r="31" spans="2:8">
      <c r="B31" s="54"/>
      <c r="C31" s="49" t="s">
        <v>97</v>
      </c>
      <c r="D31" s="41" t="s">
        <v>98</v>
      </c>
      <c r="E31" s="37"/>
      <c r="F31" s="92"/>
      <c r="G31" s="93"/>
      <c r="H31" s="94"/>
    </row>
    <row r="32" spans="2:8" ht="39.6">
      <c r="B32" s="55">
        <v>20</v>
      </c>
      <c r="C32" s="83"/>
      <c r="D32" s="42" t="s">
        <v>170</v>
      </c>
      <c r="E32" s="32" t="s">
        <v>85</v>
      </c>
      <c r="F32" s="89">
        <v>3491.05</v>
      </c>
      <c r="G32" s="97"/>
      <c r="H32" s="91">
        <f>F32*G32</f>
        <v>0</v>
      </c>
    </row>
    <row r="33" spans="2:8">
      <c r="B33" s="54"/>
      <c r="C33" s="49" t="s">
        <v>99</v>
      </c>
      <c r="D33" s="41" t="s">
        <v>100</v>
      </c>
      <c r="E33" s="37"/>
      <c r="F33" s="92"/>
      <c r="G33" s="93"/>
      <c r="H33" s="94"/>
    </row>
    <row r="34" spans="2:8" ht="26.4">
      <c r="B34" s="55">
        <v>21</v>
      </c>
      <c r="C34" s="85"/>
      <c r="D34" s="42" t="s">
        <v>171</v>
      </c>
      <c r="E34" s="32" t="s">
        <v>85</v>
      </c>
      <c r="F34" s="89">
        <v>241.6</v>
      </c>
      <c r="G34" s="101"/>
      <c r="H34" s="91">
        <f>F34*G34</f>
        <v>0</v>
      </c>
    </row>
    <row r="35" spans="2:8">
      <c r="B35" s="56"/>
      <c r="C35" s="74" t="s">
        <v>101</v>
      </c>
      <c r="D35" s="44" t="s">
        <v>102</v>
      </c>
      <c r="E35" s="36"/>
      <c r="F35" s="95"/>
      <c r="G35" s="96"/>
      <c r="H35" s="88"/>
    </row>
    <row r="36" spans="2:8">
      <c r="B36" s="54"/>
      <c r="C36" s="49" t="s">
        <v>107</v>
      </c>
      <c r="D36" s="41" t="s">
        <v>108</v>
      </c>
      <c r="E36" s="37"/>
      <c r="F36" s="92"/>
      <c r="G36" s="93"/>
      <c r="H36" s="94"/>
    </row>
    <row r="37" spans="2:8" ht="52.8">
      <c r="B37" s="55">
        <v>22</v>
      </c>
      <c r="C37" s="83"/>
      <c r="D37" s="42" t="s">
        <v>172</v>
      </c>
      <c r="E37" s="32" t="s">
        <v>51</v>
      </c>
      <c r="F37" s="89">
        <v>10.3</v>
      </c>
      <c r="G37" s="97"/>
      <c r="H37" s="91">
        <f>F37*G37</f>
        <v>0</v>
      </c>
    </row>
    <row r="38" spans="2:8" ht="52.8">
      <c r="B38" s="55">
        <v>23</v>
      </c>
      <c r="C38" s="83"/>
      <c r="D38" s="42" t="s">
        <v>173</v>
      </c>
      <c r="E38" s="32" t="s">
        <v>51</v>
      </c>
      <c r="F38" s="89">
        <v>9.6999999999999993</v>
      </c>
      <c r="G38" s="97"/>
      <c r="H38" s="91">
        <f>F38*G38</f>
        <v>0</v>
      </c>
    </row>
    <row r="39" spans="2:8" ht="26.4">
      <c r="B39" s="55">
        <v>24</v>
      </c>
      <c r="C39" s="83"/>
      <c r="D39" s="46" t="s">
        <v>174</v>
      </c>
      <c r="E39" s="32" t="s">
        <v>83</v>
      </c>
      <c r="F39" s="89">
        <v>1</v>
      </c>
      <c r="G39" s="101"/>
      <c r="H39" s="91">
        <f>F39*G39</f>
        <v>0</v>
      </c>
    </row>
    <row r="40" spans="2:8">
      <c r="B40" s="73"/>
      <c r="C40" s="49" t="s">
        <v>156</v>
      </c>
      <c r="D40" s="82" t="s">
        <v>175</v>
      </c>
      <c r="E40" s="37"/>
      <c r="F40" s="73"/>
      <c r="G40" s="73"/>
      <c r="H40" s="73"/>
    </row>
    <row r="41" spans="2:8" ht="26.4">
      <c r="B41" s="55">
        <v>25</v>
      </c>
      <c r="C41" s="83"/>
      <c r="D41" s="46" t="s">
        <v>176</v>
      </c>
      <c r="E41" s="32" t="s">
        <v>83</v>
      </c>
      <c r="F41" s="89">
        <v>1</v>
      </c>
      <c r="G41" s="101"/>
      <c r="H41" s="91">
        <f>F41*G41</f>
        <v>0</v>
      </c>
    </row>
    <row r="42" spans="2:8" ht="26.4">
      <c r="B42" s="55">
        <v>26</v>
      </c>
      <c r="C42" s="83"/>
      <c r="D42" s="46" t="s">
        <v>177</v>
      </c>
      <c r="E42" s="32" t="s">
        <v>51</v>
      </c>
      <c r="F42" s="89">
        <v>260.27</v>
      </c>
      <c r="G42" s="101"/>
      <c r="H42" s="91">
        <f>F42*G42</f>
        <v>0</v>
      </c>
    </row>
    <row r="43" spans="2:8" ht="26.4">
      <c r="B43" s="55">
        <v>27</v>
      </c>
      <c r="C43" s="83"/>
      <c r="D43" s="46" t="s">
        <v>178</v>
      </c>
      <c r="E43" s="32" t="s">
        <v>83</v>
      </c>
      <c r="F43" s="89">
        <v>5</v>
      </c>
      <c r="G43" s="101"/>
      <c r="H43" s="91">
        <f>F43*G43</f>
        <v>0</v>
      </c>
    </row>
    <row r="44" spans="2:8">
      <c r="B44" s="54"/>
      <c r="C44" s="49" t="s">
        <v>127</v>
      </c>
      <c r="D44" s="82" t="s">
        <v>134</v>
      </c>
      <c r="E44" s="37"/>
      <c r="F44" s="92"/>
      <c r="G44" s="93"/>
      <c r="H44" s="94"/>
    </row>
    <row r="45" spans="2:8" ht="30" customHeight="1">
      <c r="B45" s="55">
        <v>28</v>
      </c>
      <c r="C45" s="85"/>
      <c r="D45" s="42" t="s">
        <v>179</v>
      </c>
      <c r="E45" s="32" t="s">
        <v>51</v>
      </c>
      <c r="F45" s="89">
        <v>298.60000000000002</v>
      </c>
      <c r="G45" s="97"/>
      <c r="H45" s="91">
        <f>F45*G45</f>
        <v>0</v>
      </c>
    </row>
    <row r="46" spans="2:8">
      <c r="B46" s="56"/>
      <c r="C46" s="72" t="s">
        <v>84</v>
      </c>
      <c r="D46" s="44" t="s">
        <v>68</v>
      </c>
      <c r="E46" s="36"/>
      <c r="F46" s="95"/>
      <c r="G46" s="96"/>
      <c r="H46" s="88"/>
    </row>
    <row r="47" spans="2:8" ht="26.4">
      <c r="B47" s="54"/>
      <c r="C47" s="49" t="s">
        <v>71</v>
      </c>
      <c r="D47" s="71" t="s">
        <v>72</v>
      </c>
      <c r="E47" s="37"/>
      <c r="F47" s="92"/>
      <c r="G47" s="93"/>
      <c r="H47" s="94"/>
    </row>
    <row r="48" spans="2:8" ht="51.75" customHeight="1">
      <c r="B48" s="55">
        <v>29</v>
      </c>
      <c r="C48" s="83"/>
      <c r="D48" s="42" t="s">
        <v>180</v>
      </c>
      <c r="E48" s="32" t="s">
        <v>67</v>
      </c>
      <c r="F48" s="89">
        <v>4324.0600000000004</v>
      </c>
      <c r="G48" s="97"/>
      <c r="H48" s="91">
        <f>F48*G48</f>
        <v>0</v>
      </c>
    </row>
    <row r="49" spans="2:8" ht="26.4">
      <c r="B49" s="55">
        <v>30</v>
      </c>
      <c r="C49" s="83"/>
      <c r="D49" s="42" t="s">
        <v>181</v>
      </c>
      <c r="E49" s="32" t="s">
        <v>67</v>
      </c>
      <c r="F49" s="89">
        <v>4324.0600000000004</v>
      </c>
      <c r="G49" s="97"/>
      <c r="H49" s="91">
        <f>F49*G49</f>
        <v>0</v>
      </c>
    </row>
    <row r="50" spans="2:8">
      <c r="B50" s="54"/>
      <c r="C50" s="49" t="s">
        <v>109</v>
      </c>
      <c r="D50" s="41" t="s">
        <v>128</v>
      </c>
      <c r="E50" s="37"/>
      <c r="F50" s="93"/>
      <c r="G50" s="93"/>
      <c r="H50" s="94"/>
    </row>
    <row r="51" spans="2:8" ht="26.4">
      <c r="B51" s="55">
        <v>31</v>
      </c>
      <c r="C51" s="83"/>
      <c r="D51" s="42" t="s">
        <v>182</v>
      </c>
      <c r="E51" s="32" t="s">
        <v>67</v>
      </c>
      <c r="F51" s="89">
        <v>636.73</v>
      </c>
      <c r="G51" s="97"/>
      <c r="H51" s="91">
        <f>F51*G51</f>
        <v>0</v>
      </c>
    </row>
    <row r="52" spans="2:8">
      <c r="B52" s="54"/>
      <c r="C52" s="49" t="s">
        <v>78</v>
      </c>
      <c r="D52" s="41" t="s">
        <v>93</v>
      </c>
      <c r="E52" s="37"/>
      <c r="F52" s="92"/>
      <c r="G52" s="93"/>
      <c r="H52" s="94"/>
    </row>
    <row r="53" spans="2:8" ht="39.6">
      <c r="B53" s="55">
        <v>32</v>
      </c>
      <c r="C53" s="86"/>
      <c r="D53" s="42" t="s">
        <v>129</v>
      </c>
      <c r="E53" s="32" t="s">
        <v>67</v>
      </c>
      <c r="F53" s="89">
        <v>82.25</v>
      </c>
      <c r="G53" s="97"/>
      <c r="H53" s="98">
        <f>F53*G53</f>
        <v>0</v>
      </c>
    </row>
    <row r="54" spans="2:8">
      <c r="B54" s="73"/>
      <c r="C54" s="49" t="s">
        <v>200</v>
      </c>
      <c r="D54" s="41" t="s">
        <v>199</v>
      </c>
      <c r="E54" s="37"/>
      <c r="F54" s="73"/>
      <c r="G54" s="73"/>
      <c r="H54" s="73"/>
    </row>
    <row r="55" spans="2:8" ht="19.5" customHeight="1">
      <c r="B55" s="55">
        <v>33</v>
      </c>
      <c r="C55" s="86"/>
      <c r="D55" s="42" t="s">
        <v>183</v>
      </c>
      <c r="E55" s="32" t="s">
        <v>67</v>
      </c>
      <c r="F55" s="89">
        <v>45.11</v>
      </c>
      <c r="G55" s="97"/>
      <c r="H55" s="98">
        <f>F55*G55</f>
        <v>0</v>
      </c>
    </row>
    <row r="56" spans="2:8" ht="26.25" customHeight="1">
      <c r="B56" s="73"/>
      <c r="C56" s="49" t="s">
        <v>204</v>
      </c>
      <c r="D56" s="41" t="s">
        <v>201</v>
      </c>
      <c r="E56" s="37"/>
      <c r="F56" s="73"/>
      <c r="G56" s="73"/>
      <c r="H56" s="73"/>
    </row>
    <row r="57" spans="2:8" ht="51" customHeight="1">
      <c r="B57" s="55">
        <v>34</v>
      </c>
      <c r="C57" s="86"/>
      <c r="D57" s="42" t="s">
        <v>202</v>
      </c>
      <c r="E57" s="32" t="s">
        <v>67</v>
      </c>
      <c r="F57" s="89">
        <v>11297.61</v>
      </c>
      <c r="G57" s="106"/>
      <c r="H57" s="98">
        <f>F57*G57</f>
        <v>0</v>
      </c>
    </row>
    <row r="58" spans="2:8">
      <c r="B58" s="56"/>
      <c r="C58" s="50" t="s">
        <v>69</v>
      </c>
      <c r="D58" s="43" t="s">
        <v>70</v>
      </c>
      <c r="E58" s="36"/>
      <c r="F58" s="95"/>
      <c r="G58" s="96"/>
      <c r="H58" s="88"/>
    </row>
    <row r="59" spans="2:8">
      <c r="B59" s="54"/>
      <c r="C59" s="49" t="s">
        <v>130</v>
      </c>
      <c r="D59" s="45" t="s">
        <v>131</v>
      </c>
      <c r="E59" s="38"/>
      <c r="F59" s="92"/>
      <c r="G59" s="93"/>
      <c r="H59" s="94"/>
    </row>
    <row r="60" spans="2:8" ht="26.4">
      <c r="B60" s="55">
        <v>35</v>
      </c>
      <c r="C60" s="83"/>
      <c r="D60" s="46" t="s">
        <v>142</v>
      </c>
      <c r="E60" s="32" t="s">
        <v>67</v>
      </c>
      <c r="F60" s="89">
        <v>636.73</v>
      </c>
      <c r="G60" s="97"/>
      <c r="H60" s="98">
        <f>F60*G60</f>
        <v>0</v>
      </c>
    </row>
    <row r="61" spans="2:8">
      <c r="B61" s="54"/>
      <c r="C61" s="49" t="s">
        <v>94</v>
      </c>
      <c r="D61" s="45" t="s">
        <v>92</v>
      </c>
      <c r="E61" s="38"/>
      <c r="F61" s="92"/>
      <c r="G61" s="93"/>
      <c r="H61" s="94"/>
    </row>
    <row r="62" spans="2:8" ht="39.75" customHeight="1">
      <c r="B62" s="55">
        <v>36</v>
      </c>
      <c r="C62" s="83"/>
      <c r="D62" s="46" t="s">
        <v>203</v>
      </c>
      <c r="E62" s="32" t="s">
        <v>67</v>
      </c>
      <c r="F62" s="89">
        <v>10720.5</v>
      </c>
      <c r="G62" s="97"/>
      <c r="H62" s="91">
        <f>F62*G62</f>
        <v>0</v>
      </c>
    </row>
    <row r="63" spans="2:8" ht="42.75" customHeight="1">
      <c r="B63" s="55">
        <v>37</v>
      </c>
      <c r="C63" s="83"/>
      <c r="D63" s="42" t="s">
        <v>198</v>
      </c>
      <c r="E63" s="32" t="s">
        <v>67</v>
      </c>
      <c r="F63" s="89">
        <v>10416.5</v>
      </c>
      <c r="G63" s="97"/>
      <c r="H63" s="91">
        <f>F63*G63</f>
        <v>0</v>
      </c>
    </row>
    <row r="64" spans="2:8" ht="42.75" customHeight="1">
      <c r="B64" s="55">
        <v>38</v>
      </c>
      <c r="C64" s="83"/>
      <c r="D64" s="42" t="s">
        <v>208</v>
      </c>
      <c r="E64" s="32" t="s">
        <v>67</v>
      </c>
      <c r="F64" s="89">
        <v>45.11</v>
      </c>
      <c r="G64" s="97"/>
      <c r="H64" s="91">
        <f>F64*G64</f>
        <v>0</v>
      </c>
    </row>
    <row r="65" spans="2:8" ht="24" customHeight="1">
      <c r="B65" s="54"/>
      <c r="C65" s="49" t="s">
        <v>184</v>
      </c>
      <c r="D65" s="68" t="s">
        <v>185</v>
      </c>
      <c r="E65" s="38"/>
      <c r="F65" s="92"/>
      <c r="G65" s="93"/>
      <c r="H65" s="94"/>
    </row>
    <row r="66" spans="2:8" ht="26.4">
      <c r="B66" s="55">
        <v>39</v>
      </c>
      <c r="C66" s="83"/>
      <c r="D66" s="105" t="s">
        <v>185</v>
      </c>
      <c r="E66" s="32" t="s">
        <v>67</v>
      </c>
      <c r="F66" s="89">
        <v>24.2</v>
      </c>
      <c r="G66" s="97"/>
      <c r="H66" s="91">
        <f>F66*G66</f>
        <v>0</v>
      </c>
    </row>
    <row r="67" spans="2:8" ht="39.6">
      <c r="B67" s="55">
        <v>40</v>
      </c>
      <c r="C67" s="83"/>
      <c r="D67" s="46" t="s">
        <v>186</v>
      </c>
      <c r="E67" s="32" t="s">
        <v>67</v>
      </c>
      <c r="F67" s="89">
        <v>23</v>
      </c>
      <c r="G67" s="97"/>
      <c r="H67" s="91">
        <f>F67*G67</f>
        <v>0</v>
      </c>
    </row>
    <row r="68" spans="2:8">
      <c r="B68" s="56"/>
      <c r="C68" s="50" t="s">
        <v>103</v>
      </c>
      <c r="D68" s="43" t="s">
        <v>104</v>
      </c>
      <c r="E68" s="36"/>
      <c r="F68" s="95"/>
      <c r="G68" s="96"/>
      <c r="H68" s="88"/>
    </row>
    <row r="69" spans="2:8" ht="26.4">
      <c r="B69" s="54"/>
      <c r="C69" s="49" t="s">
        <v>132</v>
      </c>
      <c r="D69" s="45" t="s">
        <v>133</v>
      </c>
      <c r="E69" s="38"/>
      <c r="F69" s="92"/>
      <c r="G69" s="93"/>
      <c r="H69" s="94"/>
    </row>
    <row r="70" spans="2:8" ht="39.6">
      <c r="B70" s="55">
        <v>41</v>
      </c>
      <c r="C70" s="83"/>
      <c r="D70" s="80" t="s">
        <v>187</v>
      </c>
      <c r="E70" s="32" t="s">
        <v>67</v>
      </c>
      <c r="F70" s="89">
        <v>9316.08</v>
      </c>
      <c r="G70" s="97"/>
      <c r="H70" s="91">
        <f>F70*G70</f>
        <v>0</v>
      </c>
    </row>
    <row r="71" spans="2:8" ht="52.8">
      <c r="B71" s="55">
        <v>42</v>
      </c>
      <c r="C71" s="83"/>
      <c r="D71" s="46" t="s">
        <v>188</v>
      </c>
      <c r="E71" s="32" t="s">
        <v>67</v>
      </c>
      <c r="F71" s="89">
        <v>47.64</v>
      </c>
      <c r="G71" s="97"/>
      <c r="H71" s="91">
        <f>F71*G71</f>
        <v>0</v>
      </c>
    </row>
    <row r="72" spans="2:8" ht="66">
      <c r="B72" s="55">
        <v>45</v>
      </c>
      <c r="C72" s="83"/>
      <c r="D72" s="46" t="s">
        <v>189</v>
      </c>
      <c r="E72" s="32" t="s">
        <v>67</v>
      </c>
      <c r="F72" s="89">
        <v>7.47</v>
      </c>
      <c r="G72" s="97"/>
      <c r="H72" s="91">
        <f>F72*G72</f>
        <v>0</v>
      </c>
    </row>
    <row r="73" spans="2:8">
      <c r="B73" s="54"/>
      <c r="C73" s="49" t="s">
        <v>105</v>
      </c>
      <c r="D73" s="45" t="s">
        <v>106</v>
      </c>
      <c r="E73" s="38"/>
      <c r="F73" s="92"/>
      <c r="G73" s="93"/>
      <c r="H73" s="94"/>
    </row>
    <row r="74" spans="2:8" ht="39.6">
      <c r="B74" s="55">
        <v>46</v>
      </c>
      <c r="C74" s="83"/>
      <c r="D74" s="46" t="s">
        <v>143</v>
      </c>
      <c r="E74" s="32" t="s">
        <v>67</v>
      </c>
      <c r="F74" s="89">
        <v>128.68</v>
      </c>
      <c r="G74" s="97"/>
      <c r="H74" s="91">
        <f>F74*G74</f>
        <v>0</v>
      </c>
    </row>
    <row r="75" spans="2:8">
      <c r="B75" s="54"/>
      <c r="C75" s="49" t="s">
        <v>110</v>
      </c>
      <c r="D75" s="45" t="s">
        <v>111</v>
      </c>
      <c r="E75" s="38"/>
      <c r="F75" s="92"/>
      <c r="G75" s="93"/>
      <c r="H75" s="94"/>
    </row>
    <row r="76" spans="2:8" ht="26.4">
      <c r="B76" s="55">
        <v>47</v>
      </c>
      <c r="C76" s="83"/>
      <c r="D76" s="46" t="s">
        <v>112</v>
      </c>
      <c r="E76" s="32" t="s">
        <v>67</v>
      </c>
      <c r="F76" s="89">
        <v>3559.97</v>
      </c>
      <c r="G76" s="97"/>
      <c r="H76" s="91">
        <f>F76*G76</f>
        <v>0</v>
      </c>
    </row>
    <row r="77" spans="2:8">
      <c r="B77" s="54"/>
      <c r="C77" s="49" t="s">
        <v>113</v>
      </c>
      <c r="D77" s="45" t="s">
        <v>114</v>
      </c>
      <c r="E77" s="38"/>
      <c r="F77" s="92"/>
      <c r="G77" s="93"/>
      <c r="H77" s="94"/>
    </row>
    <row r="78" spans="2:8" ht="39.6">
      <c r="B78" s="55">
        <v>48</v>
      </c>
      <c r="C78" s="83"/>
      <c r="D78" s="75" t="s">
        <v>135</v>
      </c>
      <c r="E78" s="76" t="s">
        <v>51</v>
      </c>
      <c r="F78" s="89">
        <v>233.73</v>
      </c>
      <c r="G78" s="97"/>
      <c r="H78" s="91">
        <f>F78*G78</f>
        <v>0</v>
      </c>
    </row>
    <row r="79" spans="2:8" ht="26.4">
      <c r="B79" s="55">
        <v>49</v>
      </c>
      <c r="C79" s="87"/>
      <c r="D79" s="46" t="s">
        <v>144</v>
      </c>
      <c r="E79" s="32" t="s">
        <v>83</v>
      </c>
      <c r="F79" s="89">
        <v>70</v>
      </c>
      <c r="G79" s="97"/>
      <c r="H79" s="91">
        <f>F79*G79</f>
        <v>0</v>
      </c>
    </row>
    <row r="80" spans="2:8">
      <c r="B80" s="54"/>
      <c r="C80" s="49" t="s">
        <v>145</v>
      </c>
      <c r="D80" s="45" t="s">
        <v>146</v>
      </c>
      <c r="E80" s="38"/>
      <c r="F80" s="92"/>
      <c r="G80" s="93"/>
      <c r="H80" s="94"/>
    </row>
    <row r="81" spans="2:8">
      <c r="B81" s="55">
        <v>50</v>
      </c>
      <c r="C81" s="83"/>
      <c r="D81" s="46" t="s">
        <v>147</v>
      </c>
      <c r="E81" s="32" t="s">
        <v>51</v>
      </c>
      <c r="F81" s="89">
        <v>2258.23</v>
      </c>
      <c r="G81" s="97"/>
      <c r="H81" s="91">
        <f>F81*G81</f>
        <v>0</v>
      </c>
    </row>
    <row r="82" spans="2:8">
      <c r="B82" s="56"/>
      <c r="C82" s="50" t="s">
        <v>115</v>
      </c>
      <c r="D82" s="43" t="s">
        <v>116</v>
      </c>
      <c r="E82" s="36"/>
      <c r="F82" s="95"/>
      <c r="G82" s="96"/>
      <c r="H82" s="88"/>
    </row>
    <row r="83" spans="2:8">
      <c r="B83" s="54"/>
      <c r="C83" s="49" t="s">
        <v>117</v>
      </c>
      <c r="D83" s="45" t="s">
        <v>118</v>
      </c>
      <c r="E83" s="38"/>
      <c r="F83" s="92"/>
      <c r="G83" s="93"/>
      <c r="H83" s="94"/>
    </row>
    <row r="84" spans="2:8" ht="52.8">
      <c r="B84" s="55">
        <v>51</v>
      </c>
      <c r="C84" s="83"/>
      <c r="D84" s="77" t="s">
        <v>190</v>
      </c>
      <c r="E84" s="32" t="s">
        <v>67</v>
      </c>
      <c r="F84" s="89">
        <v>2.2799999999999998</v>
      </c>
      <c r="G84" s="97"/>
      <c r="H84" s="91">
        <f>F84*G84</f>
        <v>0</v>
      </c>
    </row>
    <row r="85" spans="2:8">
      <c r="B85" s="54"/>
      <c r="C85" s="49" t="s">
        <v>119</v>
      </c>
      <c r="D85" s="45" t="s">
        <v>120</v>
      </c>
      <c r="E85" s="38"/>
      <c r="F85" s="92"/>
      <c r="G85" s="93"/>
      <c r="H85" s="94"/>
    </row>
    <row r="86" spans="2:8" ht="39.6">
      <c r="B86" s="55">
        <v>52</v>
      </c>
      <c r="C86" s="83"/>
      <c r="D86" s="78" t="s">
        <v>121</v>
      </c>
      <c r="E86" s="32" t="s">
        <v>83</v>
      </c>
      <c r="F86" s="89">
        <v>20</v>
      </c>
      <c r="G86" s="97"/>
      <c r="H86" s="91">
        <f>F86*G86</f>
        <v>0</v>
      </c>
    </row>
    <row r="87" spans="2:8" ht="26.4">
      <c r="B87" s="55">
        <v>53</v>
      </c>
      <c r="C87" s="83"/>
      <c r="D87" s="46" t="s">
        <v>122</v>
      </c>
      <c r="E87" s="32" t="s">
        <v>83</v>
      </c>
      <c r="F87" s="89">
        <v>7</v>
      </c>
      <c r="G87" s="97"/>
      <c r="H87" s="91">
        <f>F87*G87</f>
        <v>0</v>
      </c>
    </row>
    <row r="88" spans="2:8" ht="26.4">
      <c r="B88" s="55">
        <v>54</v>
      </c>
      <c r="C88" s="83"/>
      <c r="D88" s="46" t="s">
        <v>137</v>
      </c>
      <c r="E88" s="32" t="s">
        <v>83</v>
      </c>
      <c r="F88" s="89">
        <v>4</v>
      </c>
      <c r="G88" s="97"/>
      <c r="H88" s="91">
        <f>F88*G88</f>
        <v>0</v>
      </c>
    </row>
    <row r="89" spans="2:8" ht="26.4">
      <c r="B89" s="55">
        <v>55</v>
      </c>
      <c r="C89" s="83"/>
      <c r="D89" s="46" t="s">
        <v>136</v>
      </c>
      <c r="E89" s="32" t="s">
        <v>67</v>
      </c>
      <c r="F89" s="89">
        <v>4</v>
      </c>
      <c r="G89" s="97"/>
      <c r="H89" s="91">
        <f>F89*G89</f>
        <v>0</v>
      </c>
    </row>
    <row r="90" spans="2:8" ht="26.4">
      <c r="B90" s="55">
        <v>56</v>
      </c>
      <c r="C90" s="83"/>
      <c r="D90" s="46" t="s">
        <v>123</v>
      </c>
      <c r="E90" s="32" t="s">
        <v>83</v>
      </c>
      <c r="F90" s="89">
        <v>2</v>
      </c>
      <c r="G90" s="97"/>
      <c r="H90" s="91">
        <f>F90*G90</f>
        <v>0</v>
      </c>
    </row>
    <row r="91" spans="2:8">
      <c r="B91" s="56"/>
      <c r="C91" s="51" t="s">
        <v>79</v>
      </c>
      <c r="D91" s="43" t="s">
        <v>86</v>
      </c>
      <c r="E91" s="35"/>
      <c r="F91" s="95"/>
      <c r="G91" s="96"/>
      <c r="H91" s="88"/>
    </row>
    <row r="92" spans="2:8">
      <c r="B92" s="57"/>
      <c r="C92" s="52" t="s">
        <v>80</v>
      </c>
      <c r="D92" s="41" t="s">
        <v>91</v>
      </c>
      <c r="E92" s="39"/>
      <c r="F92" s="92"/>
      <c r="G92" s="93"/>
      <c r="H92" s="94"/>
    </row>
    <row r="93" spans="2:8" ht="26.4">
      <c r="B93" s="58">
        <v>57</v>
      </c>
      <c r="C93" s="83"/>
      <c r="D93" s="42" t="s">
        <v>191</v>
      </c>
      <c r="E93" s="32" t="s">
        <v>51</v>
      </c>
      <c r="F93" s="89">
        <v>49</v>
      </c>
      <c r="G93" s="97"/>
      <c r="H93" s="91">
        <f>F93*G93</f>
        <v>0</v>
      </c>
    </row>
    <row r="94" spans="2:8">
      <c r="B94" s="57"/>
      <c r="C94" s="52" t="s">
        <v>88</v>
      </c>
      <c r="D94" s="41" t="s">
        <v>90</v>
      </c>
      <c r="E94" s="39"/>
      <c r="F94" s="92"/>
      <c r="G94" s="93"/>
      <c r="H94" s="94"/>
    </row>
    <row r="95" spans="2:8" ht="39.6">
      <c r="B95" s="58">
        <v>58</v>
      </c>
      <c r="C95" s="83"/>
      <c r="D95" s="42" t="s">
        <v>87</v>
      </c>
      <c r="E95" s="32" t="s">
        <v>67</v>
      </c>
      <c r="F95" s="89">
        <v>82.25</v>
      </c>
      <c r="G95" s="97"/>
      <c r="H95" s="91">
        <f>F95*G95</f>
        <v>0</v>
      </c>
    </row>
    <row r="96" spans="2:8">
      <c r="B96" s="57"/>
      <c r="C96" s="52" t="s">
        <v>81</v>
      </c>
      <c r="D96" s="41" t="s">
        <v>82</v>
      </c>
      <c r="E96" s="39"/>
      <c r="F96" s="93"/>
      <c r="G96" s="93"/>
      <c r="H96" s="94"/>
    </row>
    <row r="97" spans="1:10" ht="39.6">
      <c r="B97" s="58">
        <v>59</v>
      </c>
      <c r="C97" s="83"/>
      <c r="D97" s="42" t="s">
        <v>138</v>
      </c>
      <c r="E97" s="32" t="s">
        <v>51</v>
      </c>
      <c r="F97" s="89">
        <v>71</v>
      </c>
      <c r="G97" s="97"/>
      <c r="H97" s="91">
        <f>F97*G97</f>
        <v>0</v>
      </c>
    </row>
    <row r="98" spans="1:10">
      <c r="B98" s="57"/>
      <c r="C98" s="52" t="s">
        <v>192</v>
      </c>
      <c r="D98" s="41" t="s">
        <v>193</v>
      </c>
      <c r="E98" s="39"/>
      <c r="F98" s="57"/>
      <c r="G98" s="57"/>
      <c r="H98" s="57"/>
    </row>
    <row r="99" spans="1:10" ht="39.6">
      <c r="B99" s="58">
        <v>60</v>
      </c>
      <c r="C99" s="83"/>
      <c r="D99" s="42" t="s">
        <v>194</v>
      </c>
      <c r="E99" s="32" t="s">
        <v>51</v>
      </c>
      <c r="F99" s="89">
        <v>131.04</v>
      </c>
      <c r="G99" s="106"/>
      <c r="H99" s="91">
        <f>F99*G99</f>
        <v>0</v>
      </c>
    </row>
    <row r="100" spans="1:10">
      <c r="B100" s="56"/>
      <c r="C100" s="51" t="s">
        <v>139</v>
      </c>
      <c r="D100" s="43" t="s">
        <v>140</v>
      </c>
      <c r="E100" s="35"/>
      <c r="F100" s="95"/>
      <c r="G100" s="96"/>
      <c r="H100" s="88"/>
    </row>
    <row r="101" spans="1:10">
      <c r="B101" s="57"/>
      <c r="C101" s="52" t="s">
        <v>195</v>
      </c>
      <c r="D101" s="41" t="s">
        <v>141</v>
      </c>
      <c r="E101" s="39"/>
      <c r="F101" s="92"/>
      <c r="G101" s="93"/>
      <c r="H101" s="94"/>
    </row>
    <row r="102" spans="1:10" ht="14.4" thickBot="1">
      <c r="B102" s="58">
        <v>61</v>
      </c>
      <c r="C102" s="83"/>
      <c r="D102" s="42" t="s">
        <v>196</v>
      </c>
      <c r="E102" s="32" t="s">
        <v>83</v>
      </c>
      <c r="F102" s="89">
        <v>3</v>
      </c>
      <c r="G102" s="97"/>
      <c r="H102" s="91">
        <f>F102*G102</f>
        <v>0</v>
      </c>
    </row>
    <row r="103" spans="1:10" ht="27" customHeight="1" thickBot="1">
      <c r="A103" s="60"/>
      <c r="B103" s="113" t="s">
        <v>205</v>
      </c>
      <c r="C103" s="114"/>
      <c r="D103" s="114"/>
      <c r="E103" s="114"/>
      <c r="F103" s="114"/>
      <c r="G103" s="115"/>
      <c r="H103" s="99">
        <f>SUM(H9:H102)</f>
        <v>0</v>
      </c>
      <c r="J103" s="60"/>
    </row>
    <row r="104" spans="1:10" ht="27" customHeight="1" thickBot="1">
      <c r="A104" s="60"/>
      <c r="B104" s="113" t="s">
        <v>206</v>
      </c>
      <c r="C104" s="114"/>
      <c r="D104" s="114"/>
      <c r="E104" s="114"/>
      <c r="F104" s="114"/>
      <c r="G104" s="115"/>
      <c r="H104" s="99">
        <f>H103*0.23</f>
        <v>0</v>
      </c>
      <c r="J104" s="60"/>
    </row>
    <row r="105" spans="1:10" ht="27" customHeight="1" thickBot="1">
      <c r="A105" s="60"/>
      <c r="B105" s="113" t="s">
        <v>207</v>
      </c>
      <c r="C105" s="114"/>
      <c r="D105" s="114"/>
      <c r="E105" s="114"/>
      <c r="F105" s="114"/>
      <c r="G105" s="115"/>
      <c r="H105" s="99">
        <f>H103+H104</f>
        <v>0</v>
      </c>
      <c r="J105" s="107"/>
    </row>
    <row r="108" spans="1:10">
      <c r="H108" s="60"/>
    </row>
    <row r="109" spans="1:10">
      <c r="F109" s="108" t="s">
        <v>212</v>
      </c>
      <c r="G109" s="109"/>
      <c r="H109" s="109"/>
    </row>
    <row r="111" spans="1:10">
      <c r="F111" s="111" t="s">
        <v>213</v>
      </c>
      <c r="G111" s="112"/>
      <c r="H111" s="112"/>
    </row>
    <row r="112" spans="1:10">
      <c r="F112" s="112"/>
      <c r="G112" s="112"/>
      <c r="H112" s="112"/>
    </row>
  </sheetData>
  <mergeCells count="14">
    <mergeCell ref="G1:H2"/>
    <mergeCell ref="F109:H109"/>
    <mergeCell ref="F111:H112"/>
    <mergeCell ref="B104:G104"/>
    <mergeCell ref="B105:G105"/>
    <mergeCell ref="B103:G103"/>
    <mergeCell ref="B3:H3"/>
    <mergeCell ref="B4:H4"/>
    <mergeCell ref="B5:B6"/>
    <mergeCell ref="C5:C6"/>
    <mergeCell ref="D5:D6"/>
    <mergeCell ref="E5:F5"/>
    <mergeCell ref="G5:G6"/>
    <mergeCell ref="H5:H6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45"/>
  <sheetViews>
    <sheetView workbookViewId="0"/>
  </sheetViews>
  <sheetFormatPr defaultRowHeight="13.8"/>
  <cols>
    <col min="1" max="1" width="12.19921875" customWidth="1"/>
    <col min="2" max="2" width="6.09765625" customWidth="1"/>
    <col min="3" max="3" width="11.3984375" customWidth="1"/>
    <col min="4" max="4" width="9.8984375" customWidth="1"/>
    <col min="5" max="5" width="14.3984375" customWidth="1"/>
    <col min="6" max="6" width="14.69921875" customWidth="1"/>
    <col min="7" max="7" width="10.09765625" customWidth="1"/>
    <col min="8" max="8" width="10" customWidth="1"/>
    <col min="9" max="9" width="10.69921875" customWidth="1"/>
    <col min="10" max="10" width="11.3984375" customWidth="1"/>
  </cols>
  <sheetData>
    <row r="1" spans="1:11">
      <c r="J1" s="1" t="s">
        <v>0</v>
      </c>
    </row>
    <row r="2" spans="1:11" ht="17.399999999999999">
      <c r="A2" s="3" t="s">
        <v>1</v>
      </c>
      <c r="D2" s="2"/>
      <c r="E2" s="2"/>
      <c r="F2" s="2"/>
      <c r="G2" s="2"/>
      <c r="H2" s="2"/>
    </row>
    <row r="4" spans="1:11" ht="15.6">
      <c r="A4" s="4" t="s">
        <v>2</v>
      </c>
    </row>
    <row r="5" spans="1:11" ht="14.4" thickBot="1"/>
    <row r="6" spans="1:11" ht="26.4">
      <c r="A6" s="9" t="s">
        <v>55</v>
      </c>
      <c r="B6" s="138" t="s">
        <v>60</v>
      </c>
      <c r="C6" s="10" t="s">
        <v>35</v>
      </c>
      <c r="D6" s="11" t="s">
        <v>37</v>
      </c>
      <c r="E6" s="140" t="s">
        <v>38</v>
      </c>
      <c r="F6" s="140" t="s">
        <v>39</v>
      </c>
      <c r="G6" s="142" t="s">
        <v>40</v>
      </c>
      <c r="H6" s="142" t="s">
        <v>41</v>
      </c>
      <c r="I6" s="142" t="s">
        <v>53</v>
      </c>
      <c r="J6" s="134" t="s">
        <v>42</v>
      </c>
      <c r="K6" s="6"/>
    </row>
    <row r="7" spans="1:11" ht="84.75" customHeight="1" thickBot="1">
      <c r="A7" s="12" t="s">
        <v>3</v>
      </c>
      <c r="B7" s="139"/>
      <c r="C7" s="13" t="s">
        <v>36</v>
      </c>
      <c r="D7" s="14" t="s">
        <v>43</v>
      </c>
      <c r="E7" s="141"/>
      <c r="F7" s="141"/>
      <c r="G7" s="143"/>
      <c r="H7" s="143"/>
      <c r="I7" s="143"/>
      <c r="J7" s="135"/>
      <c r="K7" s="6"/>
    </row>
    <row r="8" spans="1:11" ht="13.5" customHeight="1" thickBot="1">
      <c r="A8" s="15"/>
      <c r="B8" s="16"/>
      <c r="C8" s="17" t="s">
        <v>59</v>
      </c>
      <c r="D8" s="17" t="s">
        <v>52</v>
      </c>
      <c r="E8" s="17" t="s">
        <v>50</v>
      </c>
      <c r="F8" s="17" t="s">
        <v>50</v>
      </c>
      <c r="G8" s="17" t="s">
        <v>50</v>
      </c>
      <c r="H8" s="17" t="s">
        <v>50</v>
      </c>
      <c r="I8" s="17" t="s">
        <v>52</v>
      </c>
      <c r="J8" s="18" t="s">
        <v>50</v>
      </c>
      <c r="K8" s="6"/>
    </row>
    <row r="9" spans="1:11">
      <c r="A9" s="28" t="s">
        <v>4</v>
      </c>
      <c r="B9" s="7" t="s">
        <v>57</v>
      </c>
      <c r="C9" s="29">
        <v>4.5</v>
      </c>
      <c r="D9" s="27">
        <f>0.86*C9*1.1</f>
        <v>4</v>
      </c>
      <c r="E9" s="27">
        <f>2*0.5*(2.7+0.6)*0.7*1.1</f>
        <v>3</v>
      </c>
      <c r="F9" s="27">
        <v>26</v>
      </c>
      <c r="G9" s="27">
        <v>5</v>
      </c>
      <c r="H9" s="27">
        <f>4.7*C9*1.1</f>
        <v>23</v>
      </c>
      <c r="I9" s="27">
        <f>0.6*0.3*C9*1.1</f>
        <v>1</v>
      </c>
      <c r="J9" s="30">
        <f>2*C9*1.1</f>
        <v>10</v>
      </c>
      <c r="K9" s="6"/>
    </row>
    <row r="10" spans="1:11">
      <c r="A10" s="19" t="s">
        <v>5</v>
      </c>
      <c r="B10" s="5" t="s">
        <v>57</v>
      </c>
      <c r="C10" s="24">
        <v>4.5</v>
      </c>
      <c r="D10" s="26">
        <f>0.9*C10*1.1</f>
        <v>4</v>
      </c>
      <c r="E10" s="27">
        <f t="shared" ref="E10:E44" si="0">2*0.5*(2.7+0.6)*0.7*1.1</f>
        <v>3</v>
      </c>
      <c r="F10" s="22">
        <v>26</v>
      </c>
      <c r="G10" s="22">
        <v>5</v>
      </c>
      <c r="H10" s="27">
        <f>4.7*C10*1.1</f>
        <v>23</v>
      </c>
      <c r="I10" s="27">
        <f t="shared" ref="I10:I44" si="1">0.6*0.3*C10*1.1</f>
        <v>1</v>
      </c>
      <c r="J10" s="30">
        <f>2*C10*1.1</f>
        <v>10</v>
      </c>
      <c r="K10" s="6"/>
    </row>
    <row r="11" spans="1:11">
      <c r="A11" s="19" t="s">
        <v>6</v>
      </c>
      <c r="B11" s="5" t="s">
        <v>56</v>
      </c>
      <c r="C11" s="24">
        <v>4</v>
      </c>
      <c r="D11" s="26">
        <f>0.9*C11*1.1</f>
        <v>4</v>
      </c>
      <c r="E11" s="27">
        <f t="shared" si="0"/>
        <v>3</v>
      </c>
      <c r="F11" s="22">
        <v>25</v>
      </c>
      <c r="G11" s="22">
        <v>5</v>
      </c>
      <c r="H11" s="27">
        <f>4.7*C11*1.1</f>
        <v>21</v>
      </c>
      <c r="I11" s="27">
        <f t="shared" si="1"/>
        <v>1</v>
      </c>
      <c r="J11" s="30">
        <f>2*C11*1.1</f>
        <v>9</v>
      </c>
      <c r="K11" s="6"/>
    </row>
    <row r="12" spans="1:11">
      <c r="A12" s="19" t="s">
        <v>7</v>
      </c>
      <c r="B12" s="5" t="s">
        <v>56</v>
      </c>
      <c r="C12" s="24">
        <v>4.2</v>
      </c>
      <c r="D12" s="26">
        <f>0.84*C12*1.1</f>
        <v>4</v>
      </c>
      <c r="E12" s="27">
        <f t="shared" si="0"/>
        <v>3</v>
      </c>
      <c r="F12" s="22">
        <v>26</v>
      </c>
      <c r="G12" s="22">
        <v>5</v>
      </c>
      <c r="H12" s="27">
        <f>4.8*C12*1.1</f>
        <v>22</v>
      </c>
      <c r="I12" s="27">
        <f t="shared" si="1"/>
        <v>1</v>
      </c>
      <c r="J12" s="30">
        <f t="shared" ref="J12:J44" si="2">2*C12*1.1</f>
        <v>9</v>
      </c>
      <c r="K12" s="6"/>
    </row>
    <row r="13" spans="1:11">
      <c r="A13" s="19" t="s">
        <v>8</v>
      </c>
      <c r="B13" s="5" t="s">
        <v>57</v>
      </c>
      <c r="C13" s="24">
        <v>4.5</v>
      </c>
      <c r="D13" s="26">
        <f>1.07*C13*1.1</f>
        <v>5</v>
      </c>
      <c r="E13" s="27">
        <f t="shared" si="0"/>
        <v>3</v>
      </c>
      <c r="F13" s="22">
        <v>26</v>
      </c>
      <c r="G13" s="22">
        <v>7</v>
      </c>
      <c r="H13" s="27">
        <f>4.5*C13*1.1</f>
        <v>22</v>
      </c>
      <c r="I13" s="27">
        <f t="shared" si="1"/>
        <v>1</v>
      </c>
      <c r="J13" s="30">
        <f t="shared" si="2"/>
        <v>10</v>
      </c>
      <c r="K13" s="6"/>
    </row>
    <row r="14" spans="1:11">
      <c r="A14" s="19" t="s">
        <v>9</v>
      </c>
      <c r="B14" s="5" t="s">
        <v>57</v>
      </c>
      <c r="C14" s="24">
        <v>4.5</v>
      </c>
      <c r="D14" s="26">
        <f>1.09*C14*1.1</f>
        <v>5</v>
      </c>
      <c r="E14" s="27">
        <f t="shared" si="0"/>
        <v>3</v>
      </c>
      <c r="F14" s="22">
        <v>26</v>
      </c>
      <c r="G14" s="22">
        <v>7</v>
      </c>
      <c r="H14" s="27">
        <f>4.7*C14*1.1</f>
        <v>23</v>
      </c>
      <c r="I14" s="27">
        <f t="shared" si="1"/>
        <v>1</v>
      </c>
      <c r="J14" s="30">
        <f t="shared" si="2"/>
        <v>10</v>
      </c>
      <c r="K14" s="6"/>
    </row>
    <row r="15" spans="1:11">
      <c r="A15" s="19" t="s">
        <v>10</v>
      </c>
      <c r="B15" s="5" t="s">
        <v>57</v>
      </c>
      <c r="C15" s="24">
        <v>4.5</v>
      </c>
      <c r="D15" s="26">
        <f>0.95*C15*1.1</f>
        <v>5</v>
      </c>
      <c r="E15" s="27">
        <f t="shared" si="0"/>
        <v>3</v>
      </c>
      <c r="F15" s="22">
        <v>26</v>
      </c>
      <c r="G15" s="22">
        <v>6</v>
      </c>
      <c r="H15" s="27">
        <f>4.7*C15*1.1</f>
        <v>23</v>
      </c>
      <c r="I15" s="27">
        <f t="shared" si="1"/>
        <v>1</v>
      </c>
      <c r="J15" s="30">
        <f t="shared" si="2"/>
        <v>10</v>
      </c>
      <c r="K15" s="6"/>
    </row>
    <row r="16" spans="1:11">
      <c r="A16" s="19" t="s">
        <v>11</v>
      </c>
      <c r="B16" s="5" t="s">
        <v>57</v>
      </c>
      <c r="C16" s="24">
        <v>6.5</v>
      </c>
      <c r="D16" s="26">
        <f>4.27*C16*1.1</f>
        <v>31</v>
      </c>
      <c r="E16" s="27">
        <f t="shared" si="0"/>
        <v>3</v>
      </c>
      <c r="F16" s="22">
        <v>32</v>
      </c>
      <c r="G16" s="22">
        <v>12</v>
      </c>
      <c r="H16" s="27">
        <f>5.5*C16*1.1</f>
        <v>39</v>
      </c>
      <c r="I16" s="27">
        <f t="shared" si="1"/>
        <v>1</v>
      </c>
      <c r="J16" s="30">
        <f t="shared" si="2"/>
        <v>14</v>
      </c>
      <c r="K16" s="6"/>
    </row>
    <row r="17" spans="1:11">
      <c r="A17" s="19" t="s">
        <v>12</v>
      </c>
      <c r="B17" s="5" t="s">
        <v>57</v>
      </c>
      <c r="C17" s="24">
        <v>4.5</v>
      </c>
      <c r="D17" s="26">
        <f>0.9*C17*1.1</f>
        <v>4</v>
      </c>
      <c r="E17" s="27">
        <f t="shared" si="0"/>
        <v>3</v>
      </c>
      <c r="F17" s="22">
        <v>26</v>
      </c>
      <c r="G17" s="22">
        <v>5</v>
      </c>
      <c r="H17" s="27">
        <f>4.6*C17*1.1</f>
        <v>23</v>
      </c>
      <c r="I17" s="27">
        <f t="shared" si="1"/>
        <v>1</v>
      </c>
      <c r="J17" s="30">
        <f t="shared" si="2"/>
        <v>10</v>
      </c>
      <c r="K17" s="6"/>
    </row>
    <row r="18" spans="1:11">
      <c r="A18" s="19" t="s">
        <v>13</v>
      </c>
      <c r="B18" s="5" t="s">
        <v>57</v>
      </c>
      <c r="C18" s="24">
        <v>4.5</v>
      </c>
      <c r="D18" s="26">
        <f>1.09*C18*1.1</f>
        <v>5</v>
      </c>
      <c r="E18" s="27">
        <f t="shared" si="0"/>
        <v>3</v>
      </c>
      <c r="F18" s="22">
        <v>26</v>
      </c>
      <c r="G18" s="22">
        <v>6</v>
      </c>
      <c r="H18" s="27">
        <f>4.5*C18*1.1</f>
        <v>22</v>
      </c>
      <c r="I18" s="27">
        <f t="shared" si="1"/>
        <v>1</v>
      </c>
      <c r="J18" s="30">
        <f t="shared" si="2"/>
        <v>10</v>
      </c>
      <c r="K18" s="6"/>
    </row>
    <row r="19" spans="1:11">
      <c r="A19" s="19" t="s">
        <v>14</v>
      </c>
      <c r="B19" s="5" t="s">
        <v>57</v>
      </c>
      <c r="C19" s="24">
        <v>5.7</v>
      </c>
      <c r="D19" s="26">
        <f>2.65*C19*1.1</f>
        <v>17</v>
      </c>
      <c r="E19" s="27">
        <f t="shared" si="0"/>
        <v>3</v>
      </c>
      <c r="F19" s="22">
        <v>27</v>
      </c>
      <c r="G19" s="22">
        <v>10</v>
      </c>
      <c r="H19" s="27">
        <f>5.1*C19*1.1</f>
        <v>32</v>
      </c>
      <c r="I19" s="27">
        <f t="shared" si="1"/>
        <v>1</v>
      </c>
      <c r="J19" s="30">
        <f t="shared" si="2"/>
        <v>13</v>
      </c>
      <c r="K19" s="6"/>
    </row>
    <row r="20" spans="1:11">
      <c r="A20" s="19" t="s">
        <v>15</v>
      </c>
      <c r="B20" s="5" t="s">
        <v>57</v>
      </c>
      <c r="C20" s="24">
        <v>4.5</v>
      </c>
      <c r="D20" s="26">
        <f>1.26*C20*1.1</f>
        <v>6</v>
      </c>
      <c r="E20" s="27">
        <f t="shared" si="0"/>
        <v>3</v>
      </c>
      <c r="F20" s="22">
        <v>26</v>
      </c>
      <c r="G20" s="22">
        <v>6</v>
      </c>
      <c r="H20" s="27">
        <f>4.6*C20*1.1</f>
        <v>23</v>
      </c>
      <c r="I20" s="27">
        <f t="shared" si="1"/>
        <v>1</v>
      </c>
      <c r="J20" s="30">
        <f t="shared" si="2"/>
        <v>10</v>
      </c>
      <c r="K20" s="6"/>
    </row>
    <row r="21" spans="1:11">
      <c r="A21" s="19" t="s">
        <v>16</v>
      </c>
      <c r="B21" s="5" t="s">
        <v>57</v>
      </c>
      <c r="C21" s="24">
        <v>4</v>
      </c>
      <c r="D21" s="26">
        <f>0.8*C21*1.1</f>
        <v>4</v>
      </c>
      <c r="E21" s="27">
        <f t="shared" si="0"/>
        <v>3</v>
      </c>
      <c r="F21" s="22">
        <v>25</v>
      </c>
      <c r="G21" s="22">
        <v>4</v>
      </c>
      <c r="H21" s="27">
        <f t="shared" ref="H21:H26" si="3">4.4*C21*1.1</f>
        <v>19</v>
      </c>
      <c r="I21" s="27">
        <f t="shared" si="1"/>
        <v>1</v>
      </c>
      <c r="J21" s="30">
        <f t="shared" si="2"/>
        <v>9</v>
      </c>
      <c r="K21" s="6"/>
    </row>
    <row r="22" spans="1:11">
      <c r="A22" s="19" t="s">
        <v>17</v>
      </c>
      <c r="B22" s="5" t="s">
        <v>56</v>
      </c>
      <c r="C22" s="24">
        <v>4.2</v>
      </c>
      <c r="D22" s="26">
        <f>0.9*C22*1.1</f>
        <v>4</v>
      </c>
      <c r="E22" s="27">
        <f t="shared" si="0"/>
        <v>3</v>
      </c>
      <c r="F22" s="22">
        <v>24</v>
      </c>
      <c r="G22" s="22">
        <v>4</v>
      </c>
      <c r="H22" s="27">
        <f t="shared" si="3"/>
        <v>20</v>
      </c>
      <c r="I22" s="27">
        <f t="shared" si="1"/>
        <v>1</v>
      </c>
      <c r="J22" s="30">
        <f t="shared" si="2"/>
        <v>9</v>
      </c>
      <c r="K22" s="6"/>
    </row>
    <row r="23" spans="1:11">
      <c r="A23" s="19" t="s">
        <v>18</v>
      </c>
      <c r="B23" s="5" t="s">
        <v>56</v>
      </c>
      <c r="C23" s="24">
        <v>4</v>
      </c>
      <c r="D23" s="26">
        <f>0.86*C23*1.1</f>
        <v>4</v>
      </c>
      <c r="E23" s="27">
        <f t="shared" si="0"/>
        <v>3</v>
      </c>
      <c r="F23" s="22">
        <v>24</v>
      </c>
      <c r="G23" s="22">
        <v>4</v>
      </c>
      <c r="H23" s="27">
        <f t="shared" si="3"/>
        <v>19</v>
      </c>
      <c r="I23" s="27">
        <f t="shared" si="1"/>
        <v>1</v>
      </c>
      <c r="J23" s="30">
        <f t="shared" si="2"/>
        <v>9</v>
      </c>
      <c r="K23" s="6"/>
    </row>
    <row r="24" spans="1:11">
      <c r="A24" s="19" t="s">
        <v>19</v>
      </c>
      <c r="B24" s="5" t="s">
        <v>57</v>
      </c>
      <c r="C24" s="24">
        <v>4.5</v>
      </c>
      <c r="D24" s="26">
        <f>0.89*C24*1.1</f>
        <v>4</v>
      </c>
      <c r="E24" s="27">
        <f t="shared" si="0"/>
        <v>3</v>
      </c>
      <c r="F24" s="22">
        <v>24</v>
      </c>
      <c r="G24" s="22">
        <v>4</v>
      </c>
      <c r="H24" s="27">
        <f t="shared" si="3"/>
        <v>22</v>
      </c>
      <c r="I24" s="27">
        <f t="shared" si="1"/>
        <v>1</v>
      </c>
      <c r="J24" s="30">
        <f t="shared" si="2"/>
        <v>10</v>
      </c>
      <c r="K24" s="6"/>
    </row>
    <row r="25" spans="1:11">
      <c r="A25" s="19" t="s">
        <v>20</v>
      </c>
      <c r="B25" s="5" t="s">
        <v>57</v>
      </c>
      <c r="C25" s="24">
        <v>4.2</v>
      </c>
      <c r="D25" s="26">
        <f>1*C25*1.1</f>
        <v>5</v>
      </c>
      <c r="E25" s="27">
        <f t="shared" si="0"/>
        <v>3</v>
      </c>
      <c r="F25" s="22">
        <v>24</v>
      </c>
      <c r="G25" s="22">
        <v>5</v>
      </c>
      <c r="H25" s="27">
        <f t="shared" si="3"/>
        <v>20</v>
      </c>
      <c r="I25" s="27">
        <f t="shared" si="1"/>
        <v>1</v>
      </c>
      <c r="J25" s="30">
        <f t="shared" si="2"/>
        <v>9</v>
      </c>
      <c r="K25" s="6"/>
    </row>
    <row r="26" spans="1:11">
      <c r="A26" s="19" t="s">
        <v>22</v>
      </c>
      <c r="B26" s="5" t="s">
        <v>57</v>
      </c>
      <c r="C26" s="24">
        <v>4</v>
      </c>
      <c r="D26" s="26">
        <f>0.84*C26*1.1</f>
        <v>4</v>
      </c>
      <c r="E26" s="27">
        <f t="shared" si="0"/>
        <v>3</v>
      </c>
      <c r="F26" s="22">
        <v>24</v>
      </c>
      <c r="G26" s="22">
        <v>4</v>
      </c>
      <c r="H26" s="27">
        <f t="shared" si="3"/>
        <v>19</v>
      </c>
      <c r="I26" s="27">
        <f t="shared" si="1"/>
        <v>1</v>
      </c>
      <c r="J26" s="30">
        <f t="shared" si="2"/>
        <v>9</v>
      </c>
      <c r="K26" s="6"/>
    </row>
    <row r="27" spans="1:11">
      <c r="A27" s="19" t="s">
        <v>21</v>
      </c>
      <c r="B27" s="5" t="s">
        <v>57</v>
      </c>
      <c r="C27" s="24">
        <v>4.5</v>
      </c>
      <c r="D27" s="26">
        <f>1.21*C27*1.1</f>
        <v>6</v>
      </c>
      <c r="E27" s="27">
        <f t="shared" si="0"/>
        <v>3</v>
      </c>
      <c r="F27" s="22">
        <v>24</v>
      </c>
      <c r="G27" s="22">
        <v>7</v>
      </c>
      <c r="H27" s="27">
        <f>4.6*C27*1.1</f>
        <v>23</v>
      </c>
      <c r="I27" s="27">
        <f t="shared" si="1"/>
        <v>1</v>
      </c>
      <c r="J27" s="30">
        <f t="shared" si="2"/>
        <v>10</v>
      </c>
      <c r="K27" s="6"/>
    </row>
    <row r="28" spans="1:11" ht="15.6">
      <c r="A28" s="19" t="s">
        <v>48</v>
      </c>
      <c r="B28" s="8" t="s">
        <v>58</v>
      </c>
      <c r="C28" s="24">
        <v>4</v>
      </c>
      <c r="D28" s="26">
        <f>0.8*C28*1.1</f>
        <v>4</v>
      </c>
      <c r="E28" s="27">
        <f t="shared" si="0"/>
        <v>3</v>
      </c>
      <c r="F28" s="22">
        <v>24</v>
      </c>
      <c r="G28" s="22">
        <v>4</v>
      </c>
      <c r="H28" s="27">
        <f>4.5*C28*1.1</f>
        <v>20</v>
      </c>
      <c r="I28" s="27">
        <f t="shared" si="1"/>
        <v>1</v>
      </c>
      <c r="J28" s="30">
        <f t="shared" si="2"/>
        <v>9</v>
      </c>
      <c r="K28" s="6"/>
    </row>
    <row r="29" spans="1:11" ht="15.6">
      <c r="A29" s="19" t="s">
        <v>47</v>
      </c>
      <c r="B29" s="8" t="s">
        <v>58</v>
      </c>
      <c r="C29" s="24">
        <v>4.5</v>
      </c>
      <c r="D29" s="26">
        <f>1*C29*1.1</f>
        <v>5</v>
      </c>
      <c r="E29" s="27">
        <f t="shared" si="0"/>
        <v>3</v>
      </c>
      <c r="F29" s="22">
        <v>24</v>
      </c>
      <c r="G29" s="22">
        <v>5</v>
      </c>
      <c r="H29" s="27">
        <f>4.5*C29*1.1</f>
        <v>22</v>
      </c>
      <c r="I29" s="27">
        <f t="shared" si="1"/>
        <v>1</v>
      </c>
      <c r="J29" s="30">
        <f t="shared" si="2"/>
        <v>10</v>
      </c>
      <c r="K29" s="6"/>
    </row>
    <row r="30" spans="1:11" ht="15.6">
      <c r="A30" s="19" t="s">
        <v>46</v>
      </c>
      <c r="B30" s="8" t="s">
        <v>58</v>
      </c>
      <c r="C30" s="24">
        <v>4.5</v>
      </c>
      <c r="D30" s="26">
        <f>1.29*C30*1.1</f>
        <v>6</v>
      </c>
      <c r="E30" s="27">
        <f t="shared" si="0"/>
        <v>3</v>
      </c>
      <c r="F30" s="22">
        <v>24</v>
      </c>
      <c r="G30" s="22">
        <v>6</v>
      </c>
      <c r="H30" s="27">
        <f>4.5*C30*1.1</f>
        <v>22</v>
      </c>
      <c r="I30" s="27">
        <f t="shared" si="1"/>
        <v>1</v>
      </c>
      <c r="J30" s="30">
        <f t="shared" si="2"/>
        <v>10</v>
      </c>
      <c r="K30" s="6"/>
    </row>
    <row r="31" spans="1:11" ht="15.6">
      <c r="A31" s="19" t="s">
        <v>45</v>
      </c>
      <c r="B31" s="8" t="s">
        <v>58</v>
      </c>
      <c r="C31" s="24">
        <v>4.5</v>
      </c>
      <c r="D31" s="26">
        <f>1.15*C31*1.1</f>
        <v>6</v>
      </c>
      <c r="E31" s="27">
        <f t="shared" si="0"/>
        <v>3</v>
      </c>
      <c r="F31" s="22">
        <v>24</v>
      </c>
      <c r="G31" s="22">
        <v>6</v>
      </c>
      <c r="H31" s="27">
        <f>4.5*C31*1.1</f>
        <v>22</v>
      </c>
      <c r="I31" s="27">
        <f t="shared" si="1"/>
        <v>1</v>
      </c>
      <c r="J31" s="30">
        <f t="shared" si="2"/>
        <v>10</v>
      </c>
      <c r="K31" s="6"/>
    </row>
    <row r="32" spans="1:11" ht="15.6">
      <c r="A32" s="19" t="s">
        <v>44</v>
      </c>
      <c r="B32" s="8" t="s">
        <v>58</v>
      </c>
      <c r="C32" s="24">
        <v>4.5</v>
      </c>
      <c r="D32" s="26">
        <f>1*C32*1.1</f>
        <v>5</v>
      </c>
      <c r="E32" s="27">
        <f t="shared" si="0"/>
        <v>3</v>
      </c>
      <c r="F32" s="22">
        <v>24</v>
      </c>
      <c r="G32" s="22">
        <v>6</v>
      </c>
      <c r="H32" s="27">
        <f t="shared" ref="H32:H43" si="4">4.5*C32*1.1</f>
        <v>22</v>
      </c>
      <c r="I32" s="27">
        <f t="shared" si="1"/>
        <v>1</v>
      </c>
      <c r="J32" s="30">
        <f t="shared" si="2"/>
        <v>10</v>
      </c>
      <c r="K32" s="6"/>
    </row>
    <row r="33" spans="1:11">
      <c r="A33" s="19" t="s">
        <v>23</v>
      </c>
      <c r="B33" s="5" t="s">
        <v>57</v>
      </c>
      <c r="C33" s="24">
        <v>4.5</v>
      </c>
      <c r="D33" s="26">
        <f>1.61*C33*1.1</f>
        <v>8</v>
      </c>
      <c r="E33" s="27">
        <f t="shared" si="0"/>
        <v>3</v>
      </c>
      <c r="F33" s="22">
        <v>24</v>
      </c>
      <c r="G33" s="22">
        <v>6</v>
      </c>
      <c r="H33" s="27">
        <f>5.6*C33*1.1</f>
        <v>28</v>
      </c>
      <c r="I33" s="27">
        <f t="shared" si="1"/>
        <v>1</v>
      </c>
      <c r="J33" s="30">
        <f t="shared" si="2"/>
        <v>10</v>
      </c>
      <c r="K33" s="6"/>
    </row>
    <row r="34" spans="1:11">
      <c r="A34" s="19" t="s">
        <v>24</v>
      </c>
      <c r="B34" s="5" t="s">
        <v>57</v>
      </c>
      <c r="C34" s="24">
        <v>4.7</v>
      </c>
      <c r="D34" s="26">
        <f>1.46*C34*1.1</f>
        <v>8</v>
      </c>
      <c r="E34" s="27">
        <f t="shared" si="0"/>
        <v>3</v>
      </c>
      <c r="F34" s="22">
        <v>24</v>
      </c>
      <c r="G34" s="22">
        <v>7</v>
      </c>
      <c r="H34" s="27">
        <f t="shared" si="4"/>
        <v>23</v>
      </c>
      <c r="I34" s="27">
        <f t="shared" si="1"/>
        <v>1</v>
      </c>
      <c r="J34" s="30">
        <f t="shared" si="2"/>
        <v>10</v>
      </c>
      <c r="K34" s="6"/>
    </row>
    <row r="35" spans="1:11">
      <c r="A35" s="19" t="s">
        <v>25</v>
      </c>
      <c r="B35" s="5" t="s">
        <v>57</v>
      </c>
      <c r="C35" s="24">
        <v>4.5</v>
      </c>
      <c r="D35" s="26">
        <f>0.9*C35*1.1</f>
        <v>4</v>
      </c>
      <c r="E35" s="27">
        <f t="shared" si="0"/>
        <v>3</v>
      </c>
      <c r="F35" s="22">
        <v>24</v>
      </c>
      <c r="G35" s="22">
        <v>4</v>
      </c>
      <c r="H35" s="27">
        <f t="shared" si="4"/>
        <v>22</v>
      </c>
      <c r="I35" s="27">
        <f t="shared" si="1"/>
        <v>1</v>
      </c>
      <c r="J35" s="30">
        <f t="shared" si="2"/>
        <v>10</v>
      </c>
      <c r="K35" s="6"/>
    </row>
    <row r="36" spans="1:11">
      <c r="A36" s="19" t="s">
        <v>26</v>
      </c>
      <c r="B36" s="5" t="s">
        <v>57</v>
      </c>
      <c r="C36" s="24">
        <v>4</v>
      </c>
      <c r="D36" s="26">
        <f>0.8*C36*1.1</f>
        <v>4</v>
      </c>
      <c r="E36" s="27">
        <f t="shared" si="0"/>
        <v>3</v>
      </c>
      <c r="F36" s="22">
        <v>24</v>
      </c>
      <c r="G36" s="22">
        <v>4</v>
      </c>
      <c r="H36" s="27">
        <f t="shared" si="4"/>
        <v>20</v>
      </c>
      <c r="I36" s="27">
        <f t="shared" si="1"/>
        <v>1</v>
      </c>
      <c r="J36" s="30">
        <f t="shared" si="2"/>
        <v>9</v>
      </c>
      <c r="K36" s="6"/>
    </row>
    <row r="37" spans="1:11">
      <c r="A37" s="19" t="s">
        <v>27</v>
      </c>
      <c r="B37" s="5" t="s">
        <v>57</v>
      </c>
      <c r="C37" s="24">
        <v>7</v>
      </c>
      <c r="D37" s="26">
        <f>4.92*C37*1.1</f>
        <v>38</v>
      </c>
      <c r="E37" s="27">
        <f t="shared" si="0"/>
        <v>3</v>
      </c>
      <c r="F37" s="22">
        <v>35</v>
      </c>
      <c r="G37" s="22">
        <v>12</v>
      </c>
      <c r="H37" s="27">
        <f>5.5*C37*1.1</f>
        <v>42</v>
      </c>
      <c r="I37" s="27">
        <f t="shared" si="1"/>
        <v>1</v>
      </c>
      <c r="J37" s="30">
        <f t="shared" si="2"/>
        <v>15</v>
      </c>
      <c r="K37" s="6"/>
    </row>
    <row r="38" spans="1:11">
      <c r="A38" s="19" t="s">
        <v>28</v>
      </c>
      <c r="B38" s="5" t="s">
        <v>57</v>
      </c>
      <c r="C38" s="24">
        <v>5.5</v>
      </c>
      <c r="D38" s="26">
        <f>2.69*C38*1.1</f>
        <v>16</v>
      </c>
      <c r="E38" s="27">
        <f t="shared" si="0"/>
        <v>3</v>
      </c>
      <c r="F38" s="22">
        <v>27</v>
      </c>
      <c r="G38" s="22">
        <v>10</v>
      </c>
      <c r="H38" s="27">
        <f t="shared" si="4"/>
        <v>27</v>
      </c>
      <c r="I38" s="27">
        <f t="shared" si="1"/>
        <v>1</v>
      </c>
      <c r="J38" s="30">
        <f t="shared" si="2"/>
        <v>12</v>
      </c>
      <c r="K38" s="6"/>
    </row>
    <row r="39" spans="1:11">
      <c r="A39" s="19" t="s">
        <v>29</v>
      </c>
      <c r="B39" s="5" t="s">
        <v>57</v>
      </c>
      <c r="C39" s="24">
        <v>4.5</v>
      </c>
      <c r="D39" s="26">
        <f>1*C39*1.1</f>
        <v>5</v>
      </c>
      <c r="E39" s="27">
        <f t="shared" si="0"/>
        <v>3</v>
      </c>
      <c r="F39" s="22">
        <v>24</v>
      </c>
      <c r="G39" s="22">
        <v>6</v>
      </c>
      <c r="H39" s="27">
        <f t="shared" si="4"/>
        <v>22</v>
      </c>
      <c r="I39" s="27">
        <f t="shared" si="1"/>
        <v>1</v>
      </c>
      <c r="J39" s="30">
        <f t="shared" si="2"/>
        <v>10</v>
      </c>
      <c r="K39" s="6"/>
    </row>
    <row r="40" spans="1:11">
      <c r="A40" s="19" t="s">
        <v>30</v>
      </c>
      <c r="B40" s="5" t="s">
        <v>57</v>
      </c>
      <c r="C40" s="24">
        <v>4.5</v>
      </c>
      <c r="D40" s="26">
        <f>1*C40*1.1</f>
        <v>5</v>
      </c>
      <c r="E40" s="27">
        <f t="shared" si="0"/>
        <v>3</v>
      </c>
      <c r="F40" s="22">
        <v>24</v>
      </c>
      <c r="G40" s="22">
        <v>6</v>
      </c>
      <c r="H40" s="27">
        <f t="shared" si="4"/>
        <v>22</v>
      </c>
      <c r="I40" s="27">
        <f t="shared" si="1"/>
        <v>1</v>
      </c>
      <c r="J40" s="30">
        <f t="shared" si="2"/>
        <v>10</v>
      </c>
      <c r="K40" s="6"/>
    </row>
    <row r="41" spans="1:11">
      <c r="A41" s="19" t="s">
        <v>31</v>
      </c>
      <c r="B41" s="5" t="s">
        <v>56</v>
      </c>
      <c r="C41" s="24">
        <v>4.5</v>
      </c>
      <c r="D41" s="26">
        <f>16.8*C41*1.1</f>
        <v>83</v>
      </c>
      <c r="E41" s="27">
        <f t="shared" si="0"/>
        <v>3</v>
      </c>
      <c r="F41" s="22"/>
      <c r="G41" s="22">
        <v>8</v>
      </c>
      <c r="H41" s="27">
        <f>21*C41*1.1</f>
        <v>104</v>
      </c>
      <c r="I41" s="27">
        <f t="shared" si="1"/>
        <v>1</v>
      </c>
      <c r="J41" s="30">
        <f t="shared" si="2"/>
        <v>10</v>
      </c>
      <c r="K41" s="6"/>
    </row>
    <row r="42" spans="1:11">
      <c r="A42" s="19" t="s">
        <v>32</v>
      </c>
      <c r="B42" s="5" t="s">
        <v>56</v>
      </c>
      <c r="C42" s="24">
        <v>7</v>
      </c>
      <c r="D42" s="26">
        <f>5.1*C42*1.1</f>
        <v>39</v>
      </c>
      <c r="E42" s="27">
        <f t="shared" si="0"/>
        <v>3</v>
      </c>
      <c r="F42" s="22">
        <v>26</v>
      </c>
      <c r="G42" s="22">
        <v>10</v>
      </c>
      <c r="H42" s="27">
        <f>4.6*C42*1.1</f>
        <v>35</v>
      </c>
      <c r="I42" s="27">
        <f t="shared" si="1"/>
        <v>1</v>
      </c>
      <c r="J42" s="30">
        <f t="shared" si="2"/>
        <v>15</v>
      </c>
      <c r="K42" s="6"/>
    </row>
    <row r="43" spans="1:11">
      <c r="A43" s="19" t="s">
        <v>33</v>
      </c>
      <c r="B43" s="5" t="s">
        <v>56</v>
      </c>
      <c r="C43" s="24">
        <v>4</v>
      </c>
      <c r="D43" s="26">
        <f>0.85*C43*1.1</f>
        <v>4</v>
      </c>
      <c r="E43" s="27">
        <f t="shared" si="0"/>
        <v>3</v>
      </c>
      <c r="F43" s="22">
        <v>24</v>
      </c>
      <c r="G43" s="22">
        <v>5</v>
      </c>
      <c r="H43" s="27">
        <f t="shared" si="4"/>
        <v>20</v>
      </c>
      <c r="I43" s="27">
        <f t="shared" si="1"/>
        <v>1</v>
      </c>
      <c r="J43" s="30">
        <f t="shared" si="2"/>
        <v>9</v>
      </c>
      <c r="K43" s="6"/>
    </row>
    <row r="44" spans="1:11" ht="14.4" thickBot="1">
      <c r="A44" s="20" t="s">
        <v>34</v>
      </c>
      <c r="B44" s="21" t="s">
        <v>56</v>
      </c>
      <c r="C44" s="25">
        <v>4.5</v>
      </c>
      <c r="D44" s="26">
        <f>1.55*C44*1.1</f>
        <v>8</v>
      </c>
      <c r="E44" s="27">
        <f t="shared" si="0"/>
        <v>3</v>
      </c>
      <c r="F44" s="23">
        <v>45</v>
      </c>
      <c r="G44" s="23">
        <v>6</v>
      </c>
      <c r="H44" s="27">
        <f>6*C44*1.1</f>
        <v>30</v>
      </c>
      <c r="I44" s="27">
        <f t="shared" si="1"/>
        <v>1</v>
      </c>
      <c r="J44" s="30">
        <f t="shared" si="2"/>
        <v>10</v>
      </c>
      <c r="K44" s="6"/>
    </row>
    <row r="45" spans="1:11" ht="14.4" thickBot="1">
      <c r="A45" s="136" t="s">
        <v>54</v>
      </c>
      <c r="B45" s="137"/>
      <c r="C45" s="31">
        <f>SUM(C9:C44)</f>
        <v>167</v>
      </c>
      <c r="D45" s="31">
        <f t="shared" ref="D45:J45" si="5">SUM(D9:D44)</f>
        <v>373</v>
      </c>
      <c r="E45" s="31">
        <f t="shared" si="5"/>
        <v>108</v>
      </c>
      <c r="F45" s="31">
        <f>SUM(F9:F44)</f>
        <v>908</v>
      </c>
      <c r="G45" s="31">
        <f t="shared" si="5"/>
        <v>222</v>
      </c>
      <c r="H45" s="31">
        <f t="shared" si="5"/>
        <v>941</v>
      </c>
      <c r="I45" s="31">
        <f t="shared" si="5"/>
        <v>36</v>
      </c>
      <c r="J45" s="31">
        <f t="shared" si="5"/>
        <v>369</v>
      </c>
    </row>
  </sheetData>
  <customSheetViews>
    <customSheetView guid="{5E068C25-D435-46DE-A64A-D205E9289932}" showPageBreaks="1" printArea="1" view="pageBreakPreview" topLeftCell="A13">
      <selection activeCell="O39" sqref="O39"/>
      <pageMargins left="0.7" right="0.7" top="0.75" bottom="0.75" header="0.3" footer="0.3"/>
      <pageSetup paperSize="9" scale="69" orientation="landscape" verticalDpi="0" r:id="rId1"/>
    </customSheetView>
    <customSheetView guid="{D77CCF3B-D797-41D0-B6E1-DD959026208A}" showPageBreaks="1" printArea="1" view="pageBreakPreview" topLeftCell="A13">
      <selection activeCell="O39" sqref="O39"/>
      <pageMargins left="0.7" right="0.7" top="0.75" bottom="0.75" header="0.3" footer="0.3"/>
      <pageSetup paperSize="9" scale="69" orientation="landscape" verticalDpi="0" r:id="rId2"/>
    </customSheetView>
    <customSheetView guid="{DFD46085-7CA0-4148-BC6E-BB530038F726}" showPageBreaks="1" view="pageBreakPreview" topLeftCell="A13">
      <selection activeCell="O39" sqref="O39"/>
      <pageMargins left="0.7" right="0.7" top="0.75" bottom="0.75" header="0.3" footer="0.3"/>
      <pageSetup paperSize="9" orientation="portrait" verticalDpi="0" r:id="rId3"/>
    </customSheetView>
  </customSheetViews>
  <mergeCells count="8">
    <mergeCell ref="J6:J7"/>
    <mergeCell ref="A45:B45"/>
    <mergeCell ref="B6:B7"/>
    <mergeCell ref="E6:E7"/>
    <mergeCell ref="F6:F7"/>
    <mergeCell ref="G6:G7"/>
    <mergeCell ref="H6:H7"/>
    <mergeCell ref="I6:I7"/>
  </mergeCells>
  <phoneticPr fontId="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9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 KOSZTORYS OFERTOWY WARIANTOWY</vt:lpstr>
      <vt:lpstr>&lt;--przepusty</vt:lpstr>
      <vt:lpstr>' KOSZTORYS OFERTOWY WARIANTOWY'!Obszar_wydruku</vt:lpstr>
      <vt:lpstr>' KOSZTORYS OFERTOWY WARIANTOWY'!Tytuły_wydruku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jerzyz</dc:creator>
  <cp:lastModifiedBy>PZDP w Radomiu</cp:lastModifiedBy>
  <cp:lastPrinted>2016-05-31T10:00:07Z</cp:lastPrinted>
  <dcterms:created xsi:type="dcterms:W3CDTF">2010-07-09T16:08:03Z</dcterms:created>
  <dcterms:modified xsi:type="dcterms:W3CDTF">2018-01-23T12:06:32Z</dcterms:modified>
</cp:coreProperties>
</file>