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800" yWindow="75" windowWidth="13905" windowHeight="12720" tabRatio="803" activeTab="1"/>
  </bookViews>
  <sheets>
    <sheet name="PRZEDMIAR" sheetId="85" r:id="rId1"/>
    <sheet name="KOSZTORYS " sheetId="91" r:id="rId2"/>
    <sheet name="&lt;--przepusty" sheetId="74" state="hidden" r:id="rId3"/>
  </sheets>
  <definedNames>
    <definedName name="_od1" localSheetId="1">#REF!</definedName>
    <definedName name="_od1">#REF!</definedName>
    <definedName name="_od2" localSheetId="1">#REF!</definedName>
    <definedName name="_od2">#REF!</definedName>
    <definedName name="_od3" localSheetId="1">#REF!</definedName>
    <definedName name="_od3">#REF!</definedName>
    <definedName name="_od4" localSheetId="1">#REF!</definedName>
    <definedName name="_od4">#REF!</definedName>
    <definedName name="_ods1" localSheetId="1">#REF!</definedName>
    <definedName name="_ods1">#REF!</definedName>
    <definedName name="_ods2" localSheetId="1">#REF!</definedName>
    <definedName name="_ods2">#REF!</definedName>
    <definedName name="_ods3" localSheetId="1">#REF!</definedName>
    <definedName name="_ods3">#REF!</definedName>
    <definedName name="_ods4" localSheetId="1">#REF!</definedName>
    <definedName name="_ods4">#REF!</definedName>
    <definedName name="_xlnm.Print_Area" localSheetId="1">'KOSZTORYS '!$B$1:$H$131</definedName>
    <definedName name="_xlnm.Print_Area" localSheetId="0">PRZEDMIAR!$B$1:$F$128</definedName>
    <definedName name="_xlnm.Print_Area">#REF!</definedName>
    <definedName name="posz1" localSheetId="1">#REF!</definedName>
    <definedName name="posz1">#REF!</definedName>
    <definedName name="posz2" localSheetId="1">#REF!</definedName>
    <definedName name="posz2">#REF!</definedName>
    <definedName name="posz3" localSheetId="1">#REF!</definedName>
    <definedName name="posz3">#REF!</definedName>
    <definedName name="_xlnm.Print_Titles" localSheetId="0">PRZEDMIAR!$5:$6</definedName>
    <definedName name="_xlnm.Print_Titles">#REF!</definedName>
    <definedName name="Z_5E068C25_D435_46DE_A64A_D205E9289932_.wvu.PrintArea" localSheetId="2" hidden="1">'&lt;--przepusty'!$A$1:$J$45</definedName>
    <definedName name="Z_D77CCF3B_D797_41D0_B6E1_DD959026208A_.wvu.PrintArea" localSheetId="2" hidden="1">'&lt;--przepusty'!$A$1:$J$45</definedName>
  </definedNames>
  <calcPr calcId="124519" fullPrecision="0"/>
  <customWorkbookViews>
    <customWorkbookView name="wojl - Widok osobisty" guid="{0083642F-FC64-4801-91A4-9AFA22F77273}" mergeInterval="0" personalView="1" xWindow="6" yWindow="25" windowWidth="3499" windowHeight="1050" tabRatio="938" activeSheetId="64"/>
    <customWorkbookView name="kalr - Widok osobisty" guid="{5E068C25-D435-46DE-A64A-D205E9289932}" mergeInterval="0" personalView="1" maximized="1" xWindow="1" yWindow="1" windowWidth="1920" windowHeight="983" tabRatio="938" activeSheetId="58"/>
    <customWorkbookView name="lewl - Widok osobisty" guid="{D77CCF3B-D797-41D0-B6E1-DD959026208A}" mergeInterval="0" personalView="1" maximized="1" xWindow="1" yWindow="1" windowWidth="1810" windowHeight="999" tabRatio="938" activeSheetId="3"/>
    <customWorkbookView name="skrk - Widok osobisty" guid="{DFD46085-7CA0-4148-BC6E-BB530038F726}" mergeInterval="0" personalView="1" maximized="1" xWindow="1" yWindow="1" windowWidth="1916" windowHeight="983" tabRatio="938" activeSheetId="56"/>
  </customWorkbookViews>
</workbook>
</file>

<file path=xl/calcChain.xml><?xml version="1.0" encoding="utf-8"?>
<calcChain xmlns="http://schemas.openxmlformats.org/spreadsheetml/2006/main">
  <c r="F9" i="91"/>
  <c r="H9" s="1"/>
  <c r="F11"/>
  <c r="H11" s="1"/>
  <c r="F12"/>
  <c r="H12" s="1"/>
  <c r="F13"/>
  <c r="H13" s="1"/>
  <c r="F14"/>
  <c r="H14" s="1"/>
  <c r="F15"/>
  <c r="H15" s="1"/>
  <c r="F16"/>
  <c r="H16" s="1"/>
  <c r="F17"/>
  <c r="H17" s="1"/>
  <c r="F18"/>
  <c r="H18" s="1"/>
  <c r="F19"/>
  <c r="H19" s="1"/>
  <c r="F20"/>
  <c r="H20" s="1"/>
  <c r="F21"/>
  <c r="H21" s="1"/>
  <c r="F22"/>
  <c r="H22" s="1"/>
  <c r="F23"/>
  <c r="H23" s="1"/>
  <c r="F24"/>
  <c r="H24" s="1"/>
  <c r="F25"/>
  <c r="H25" s="1"/>
  <c r="F26"/>
  <c r="H26" s="1"/>
  <c r="F28"/>
  <c r="H28" s="1"/>
  <c r="F29"/>
  <c r="H29" s="1"/>
  <c r="F30"/>
  <c r="H30" s="1"/>
  <c r="F31"/>
  <c r="H31" s="1"/>
  <c r="F32"/>
  <c r="H32" s="1"/>
  <c r="F35"/>
  <c r="H35" s="1"/>
  <c r="F37"/>
  <c r="H37" s="1"/>
  <c r="F40"/>
  <c r="H40" s="1"/>
  <c r="F41"/>
  <c r="H41" s="1"/>
  <c r="F42"/>
  <c r="H42" s="1"/>
  <c r="F43"/>
  <c r="H43" s="1"/>
  <c r="F45"/>
  <c r="H45" s="1"/>
  <c r="F46"/>
  <c r="H46" s="1"/>
  <c r="F47"/>
  <c r="H47" s="1"/>
  <c r="F48"/>
  <c r="H48" s="1"/>
  <c r="F49"/>
  <c r="H49" s="1"/>
  <c r="F50"/>
  <c r="H50" s="1"/>
  <c r="F52"/>
  <c r="H52" s="1"/>
  <c r="F55"/>
  <c r="H55" s="1"/>
  <c r="F56"/>
  <c r="H56" s="1"/>
  <c r="F57"/>
  <c r="H57" s="1"/>
  <c r="F58"/>
  <c r="H58" s="1"/>
  <c r="F59"/>
  <c r="H59" s="1"/>
  <c r="F61"/>
  <c r="H61" s="1"/>
  <c r="F63"/>
  <c r="H63" s="1"/>
  <c r="F64"/>
  <c r="H64" s="1"/>
  <c r="F65"/>
  <c r="H65" s="1"/>
  <c r="F67"/>
  <c r="H67" s="1"/>
  <c r="F70"/>
  <c r="H70" s="1"/>
  <c r="F71"/>
  <c r="H71" s="1"/>
  <c r="F74"/>
  <c r="H74" s="1"/>
  <c r="F75"/>
  <c r="H75" s="1"/>
  <c r="F77"/>
  <c r="H77" s="1"/>
  <c r="F78"/>
  <c r="H78" s="1"/>
  <c r="F79"/>
  <c r="H79" s="1"/>
  <c r="F80"/>
  <c r="H80" s="1"/>
  <c r="F82"/>
  <c r="H82" s="1"/>
  <c r="F84"/>
  <c r="H84" s="1"/>
  <c r="F87"/>
  <c r="H87" s="1"/>
  <c r="F89"/>
  <c r="H89" s="1"/>
  <c r="F91"/>
  <c r="H91" s="1"/>
  <c r="F93"/>
  <c r="H93" s="1"/>
  <c r="F94"/>
  <c r="H94" s="1"/>
  <c r="F96"/>
  <c r="H96" s="1"/>
  <c r="F99"/>
  <c r="H99" s="1"/>
  <c r="F100"/>
  <c r="H100" s="1"/>
  <c r="F101"/>
  <c r="H101" s="1"/>
  <c r="F103"/>
  <c r="H103" s="1"/>
  <c r="F104"/>
  <c r="H104" s="1"/>
  <c r="F105"/>
  <c r="H105" s="1"/>
  <c r="F106"/>
  <c r="H106" s="1"/>
  <c r="F107"/>
  <c r="H107" s="1"/>
  <c r="F109"/>
  <c r="H109" s="1"/>
  <c r="F112"/>
  <c r="H112" s="1"/>
  <c r="F113"/>
  <c r="H113" s="1"/>
  <c r="F114"/>
  <c r="H114" s="1"/>
  <c r="F116"/>
  <c r="H116" s="1"/>
  <c r="F118"/>
  <c r="H118" s="1"/>
  <c r="F120"/>
  <c r="H120" s="1"/>
  <c r="F123"/>
  <c r="H123" s="1"/>
  <c r="F125"/>
  <c r="H125" s="1"/>
  <c r="F126"/>
  <c r="H126" s="1"/>
  <c r="F128"/>
  <c r="H128" s="1"/>
  <c r="B29" i="85"/>
  <c r="B30"/>
  <c r="B31" s="1"/>
  <c r="E32" i="91"/>
  <c r="D32"/>
  <c r="E82"/>
  <c r="D82"/>
  <c r="D81"/>
  <c r="C81"/>
  <c r="E78"/>
  <c r="D78"/>
  <c r="E74"/>
  <c r="D74"/>
  <c r="E56"/>
  <c r="D56"/>
  <c r="E48"/>
  <c r="D48"/>
  <c r="E43"/>
  <c r="D43"/>
  <c r="E31"/>
  <c r="D31"/>
  <c r="E30"/>
  <c r="D30"/>
  <c r="E13"/>
  <c r="D13"/>
  <c r="E123"/>
  <c r="D123"/>
  <c r="C122"/>
  <c r="D122"/>
  <c r="E120"/>
  <c r="D120"/>
  <c r="D119"/>
  <c r="C119"/>
  <c r="E113"/>
  <c r="D113"/>
  <c r="E109"/>
  <c r="D109"/>
  <c r="D108"/>
  <c r="C108"/>
  <c r="E107"/>
  <c r="D107"/>
  <c r="E50"/>
  <c r="D50"/>
  <c r="E49"/>
  <c r="D49"/>
  <c r="E47"/>
  <c r="D47"/>
  <c r="E46"/>
  <c r="D46"/>
  <c r="E45"/>
  <c r="D45"/>
  <c r="D44"/>
  <c r="C44"/>
  <c r="E29"/>
  <c r="D29"/>
  <c r="E28"/>
  <c r="D28"/>
  <c r="D27"/>
  <c r="C27"/>
  <c r="E24"/>
  <c r="D24"/>
  <c r="E17"/>
  <c r="D17"/>
  <c r="E16"/>
  <c r="D16"/>
  <c r="E15"/>
  <c r="D15"/>
  <c r="E14"/>
  <c r="D14"/>
  <c r="D87"/>
  <c r="E87"/>
  <c r="D121"/>
  <c r="C121"/>
  <c r="D110"/>
  <c r="C110"/>
  <c r="D97"/>
  <c r="C97"/>
  <c r="D85"/>
  <c r="C85"/>
  <c r="D72"/>
  <c r="C72"/>
  <c r="D53"/>
  <c r="C53"/>
  <c r="E96"/>
  <c r="D96"/>
  <c r="D95"/>
  <c r="C95"/>
  <c r="E128"/>
  <c r="D128"/>
  <c r="D127"/>
  <c r="C127"/>
  <c r="D126"/>
  <c r="E126"/>
  <c r="E125"/>
  <c r="D125"/>
  <c r="D124"/>
  <c r="C124"/>
  <c r="E118"/>
  <c r="E116"/>
  <c r="E114"/>
  <c r="E105"/>
  <c r="E106"/>
  <c r="E112"/>
  <c r="E104"/>
  <c r="E103"/>
  <c r="E101"/>
  <c r="D101"/>
  <c r="E100"/>
  <c r="D100"/>
  <c r="E99"/>
  <c r="D99"/>
  <c r="E94"/>
  <c r="E93"/>
  <c r="E91"/>
  <c r="E89"/>
  <c r="D86"/>
  <c r="C86"/>
  <c r="E84"/>
  <c r="D79"/>
  <c r="E79"/>
  <c r="D80"/>
  <c r="E80"/>
  <c r="E77"/>
  <c r="D76"/>
  <c r="C76"/>
  <c r="E75"/>
  <c r="D75"/>
  <c r="D73"/>
  <c r="C73"/>
  <c r="E71"/>
  <c r="E70"/>
  <c r="D71"/>
  <c r="E68"/>
  <c r="E67"/>
  <c r="D68"/>
  <c r="F68"/>
  <c r="H68" s="1"/>
  <c r="C69"/>
  <c r="D69"/>
  <c r="E64"/>
  <c r="E65"/>
  <c r="E63"/>
  <c r="E61"/>
  <c r="E55"/>
  <c r="E57"/>
  <c r="E58"/>
  <c r="E59"/>
  <c r="E52"/>
  <c r="E41"/>
  <c r="E42"/>
  <c r="E40"/>
  <c r="E37"/>
  <c r="E35"/>
  <c r="E12"/>
  <c r="E18"/>
  <c r="E19"/>
  <c r="E20"/>
  <c r="E21"/>
  <c r="E22"/>
  <c r="E23"/>
  <c r="E25"/>
  <c r="E26"/>
  <c r="D61"/>
  <c r="D52"/>
  <c r="D51"/>
  <c r="C51"/>
  <c r="D42"/>
  <c r="D58"/>
  <c r="D57"/>
  <c r="D41"/>
  <c r="D26"/>
  <c r="D25"/>
  <c r="D23"/>
  <c r="D22"/>
  <c r="D21"/>
  <c r="D20"/>
  <c r="D19"/>
  <c r="D18"/>
  <c r="D12"/>
  <c r="E11"/>
  <c r="D11"/>
  <c r="B11" i="85"/>
  <c r="B12" s="1"/>
  <c r="D106" i="91"/>
  <c r="D104"/>
  <c r="D105"/>
  <c r="D103"/>
  <c r="D102"/>
  <c r="C102"/>
  <c r="D98"/>
  <c r="C98"/>
  <c r="D93"/>
  <c r="D40"/>
  <c r="D39"/>
  <c r="C39"/>
  <c r="D10"/>
  <c r="C10"/>
  <c r="D94"/>
  <c r="D92"/>
  <c r="C92"/>
  <c r="D91"/>
  <c r="D90"/>
  <c r="C90"/>
  <c r="D64"/>
  <c r="D60"/>
  <c r="C60"/>
  <c r="D89"/>
  <c r="D88"/>
  <c r="C88"/>
  <c r="D38"/>
  <c r="C38"/>
  <c r="D33"/>
  <c r="D37"/>
  <c r="D36"/>
  <c r="C36"/>
  <c r="D35"/>
  <c r="C33"/>
  <c r="D34"/>
  <c r="C34"/>
  <c r="D118"/>
  <c r="D117"/>
  <c r="C117"/>
  <c r="D116"/>
  <c r="D115"/>
  <c r="C115"/>
  <c r="D114"/>
  <c r="D112"/>
  <c r="D111"/>
  <c r="C111"/>
  <c r="D84"/>
  <c r="D83"/>
  <c r="D77"/>
  <c r="C83"/>
  <c r="D70"/>
  <c r="D67"/>
  <c r="D66"/>
  <c r="D65"/>
  <c r="D63"/>
  <c r="D62"/>
  <c r="C66"/>
  <c r="C62"/>
  <c r="D59"/>
  <c r="D55"/>
  <c r="D54"/>
  <c r="C54"/>
  <c r="E9"/>
  <c r="C8"/>
  <c r="B9"/>
  <c r="D8"/>
  <c r="D9"/>
  <c r="B4"/>
  <c r="D9" i="74"/>
  <c r="E9"/>
  <c r="H9"/>
  <c r="I9"/>
  <c r="J9"/>
  <c r="D10"/>
  <c r="E10"/>
  <c r="H10"/>
  <c r="I10"/>
  <c r="J10"/>
  <c r="D11"/>
  <c r="E11"/>
  <c r="H11"/>
  <c r="I11"/>
  <c r="J11"/>
  <c r="D12"/>
  <c r="E12"/>
  <c r="H12"/>
  <c r="I12"/>
  <c r="J12"/>
  <c r="D13"/>
  <c r="E13"/>
  <c r="H13"/>
  <c r="I13"/>
  <c r="J13"/>
  <c r="D14"/>
  <c r="E14"/>
  <c r="H14"/>
  <c r="I14"/>
  <c r="J14"/>
  <c r="D15"/>
  <c r="E15"/>
  <c r="H15"/>
  <c r="I15"/>
  <c r="J15"/>
  <c r="D16"/>
  <c r="E16"/>
  <c r="H16"/>
  <c r="I16"/>
  <c r="J16"/>
  <c r="D17"/>
  <c r="E17"/>
  <c r="H17"/>
  <c r="I17"/>
  <c r="J17"/>
  <c r="D18"/>
  <c r="E18"/>
  <c r="H18"/>
  <c r="I18"/>
  <c r="J18"/>
  <c r="D19"/>
  <c r="E19"/>
  <c r="H19"/>
  <c r="I19"/>
  <c r="J19"/>
  <c r="D20"/>
  <c r="E20"/>
  <c r="H20"/>
  <c r="I20"/>
  <c r="J20"/>
  <c r="D21"/>
  <c r="E21"/>
  <c r="H21"/>
  <c r="I21"/>
  <c r="J21"/>
  <c r="D22"/>
  <c r="E22"/>
  <c r="H22"/>
  <c r="I22"/>
  <c r="J22"/>
  <c r="D23"/>
  <c r="E23"/>
  <c r="H23"/>
  <c r="I23"/>
  <c r="J23"/>
  <c r="D24"/>
  <c r="E24"/>
  <c r="H24"/>
  <c r="I24"/>
  <c r="J24"/>
  <c r="D25"/>
  <c r="E25"/>
  <c r="H25"/>
  <c r="I25"/>
  <c r="J25"/>
  <c r="D26"/>
  <c r="E26"/>
  <c r="H26"/>
  <c r="I26"/>
  <c r="J26"/>
  <c r="D27"/>
  <c r="E27"/>
  <c r="H27"/>
  <c r="I27"/>
  <c r="J27"/>
  <c r="D28"/>
  <c r="E28"/>
  <c r="H28"/>
  <c r="I28"/>
  <c r="J28"/>
  <c r="D29"/>
  <c r="E29"/>
  <c r="H29"/>
  <c r="I29"/>
  <c r="J29"/>
  <c r="D30"/>
  <c r="E30"/>
  <c r="H30"/>
  <c r="I30"/>
  <c r="J30"/>
  <c r="D31"/>
  <c r="E31"/>
  <c r="H31"/>
  <c r="I31"/>
  <c r="J31"/>
  <c r="D32"/>
  <c r="E32"/>
  <c r="H32"/>
  <c r="I32"/>
  <c r="J32"/>
  <c r="D33"/>
  <c r="E33"/>
  <c r="H33"/>
  <c r="I33"/>
  <c r="J33"/>
  <c r="D34"/>
  <c r="E34"/>
  <c r="H34"/>
  <c r="I34"/>
  <c r="J34"/>
  <c r="D35"/>
  <c r="E35"/>
  <c r="H35"/>
  <c r="I35"/>
  <c r="J35"/>
  <c r="D36"/>
  <c r="E36"/>
  <c r="H36"/>
  <c r="I36"/>
  <c r="J36"/>
  <c r="D37"/>
  <c r="E37"/>
  <c r="H37"/>
  <c r="I37"/>
  <c r="J37"/>
  <c r="D38"/>
  <c r="E38"/>
  <c r="H38"/>
  <c r="I38"/>
  <c r="J38"/>
  <c r="D39"/>
  <c r="E39"/>
  <c r="H39"/>
  <c r="I39"/>
  <c r="J39"/>
  <c r="D40"/>
  <c r="E40"/>
  <c r="H40"/>
  <c r="I40"/>
  <c r="J40"/>
  <c r="D41"/>
  <c r="E41"/>
  <c r="H41"/>
  <c r="I41"/>
  <c r="J41"/>
  <c r="D42"/>
  <c r="E42"/>
  <c r="H42"/>
  <c r="I42"/>
  <c r="J42"/>
  <c r="D43"/>
  <c r="E43"/>
  <c r="H43"/>
  <c r="I43"/>
  <c r="J43"/>
  <c r="D44"/>
  <c r="E44"/>
  <c r="H44"/>
  <c r="I44"/>
  <c r="J44"/>
  <c r="C45"/>
  <c r="F45"/>
  <c r="G45"/>
  <c r="E45"/>
  <c r="H45"/>
  <c r="J45"/>
  <c r="D45"/>
  <c r="I45"/>
  <c r="B28" i="91"/>
  <c r="B29"/>
  <c r="B30"/>
  <c r="B11" l="1"/>
  <c r="H129"/>
  <c r="B13" i="85"/>
  <c r="B12" i="91"/>
  <c r="B32" i="85"/>
  <c r="B31" i="91"/>
  <c r="H130" l="1"/>
  <c r="H131" s="1"/>
  <c r="B35" i="85"/>
  <c r="B32" i="91"/>
  <c r="B14" i="85"/>
  <c r="B13" i="91"/>
  <c r="B15" i="85" l="1"/>
  <c r="B14" i="91"/>
  <c r="B37" i="85"/>
  <c r="B35" i="91"/>
  <c r="B16" i="85" l="1"/>
  <c r="B15" i="91"/>
  <c r="B40" i="85"/>
  <c r="B37" i="91"/>
  <c r="B41" i="85" l="1"/>
  <c r="B40" i="91"/>
  <c r="B16"/>
  <c r="B17" i="85"/>
  <c r="B42" l="1"/>
  <c r="B41" i="91"/>
  <c r="B17"/>
  <c r="B18" i="85"/>
  <c r="B43" l="1"/>
  <c r="B42" i="91"/>
  <c r="B19" i="85"/>
  <c r="B18" i="91"/>
  <c r="B20" i="85" l="1"/>
  <c r="B19" i="91"/>
  <c r="B45" i="85"/>
  <c r="B43" i="91"/>
  <c r="B46" i="85" l="1"/>
  <c r="B45" i="91"/>
  <c r="B21" i="85"/>
  <c r="B20" i="91"/>
  <c r="B22" i="85" l="1"/>
  <c r="B21" i="91"/>
  <c r="B47" i="85"/>
  <c r="B46" i="91"/>
  <c r="B48" i="85" l="1"/>
  <c r="B47" i="91"/>
  <c r="B22"/>
  <c r="B23" i="85"/>
  <c r="B49" l="1"/>
  <c r="B48" i="91"/>
  <c r="B24" i="85"/>
  <c r="B23" i="91"/>
  <c r="B25" i="85" l="1"/>
  <c r="B24" i="91"/>
  <c r="B50" i="85"/>
  <c r="B49" i="91"/>
  <c r="B52" i="85" l="1"/>
  <c r="B50" i="91"/>
  <c r="B26" i="85"/>
  <c r="B26" i="91" s="1"/>
  <c r="B25"/>
  <c r="B55" i="85" l="1"/>
  <c r="B52" i="91"/>
  <c r="B56" i="85" l="1"/>
  <c r="B55" i="91"/>
  <c r="B57" i="85" l="1"/>
  <c r="B56" i="91"/>
  <c r="B58" i="85" l="1"/>
  <c r="B57" i="91"/>
  <c r="B59" i="85" l="1"/>
  <c r="B58" i="91"/>
  <c r="B61" i="85" l="1"/>
  <c r="B59" i="91"/>
  <c r="B63" i="85" l="1"/>
  <c r="B61" i="91"/>
  <c r="B64" i="85" l="1"/>
  <c r="B63" i="91"/>
  <c r="B65" i="85" l="1"/>
  <c r="B64" i="91"/>
  <c r="B67" i="85" l="1"/>
  <c r="B65" i="91"/>
  <c r="B68" i="85" l="1"/>
  <c r="B67" i="91"/>
  <c r="B70" i="85" l="1"/>
  <c r="B68" i="91"/>
  <c r="B71" i="85" l="1"/>
  <c r="B70" i="91"/>
  <c r="B74" i="85" l="1"/>
  <c r="B71" i="91"/>
  <c r="B75" i="85" l="1"/>
  <c r="B74" i="91"/>
  <c r="B77" i="85" l="1"/>
  <c r="B75" i="91"/>
  <c r="B78" i="85" l="1"/>
  <c r="B77" i="91"/>
  <c r="B78" l="1"/>
  <c r="B79" i="85"/>
  <c r="B80" l="1"/>
  <c r="B79" i="91"/>
  <c r="B82" i="85" l="1"/>
  <c r="B80" i="91"/>
  <c r="B82" l="1"/>
  <c r="B84" i="85"/>
  <c r="B87" l="1"/>
  <c r="B84" i="91"/>
  <c r="B89" i="85" l="1"/>
  <c r="B87" i="91"/>
  <c r="B91" i="85" l="1"/>
  <c r="B89" i="91"/>
  <c r="B93" i="85" l="1"/>
  <c r="B91" i="91"/>
  <c r="B94" i="85" l="1"/>
  <c r="B93" i="91"/>
  <c r="B96" i="85" l="1"/>
  <c r="B94" i="91"/>
  <c r="B99" i="85" l="1"/>
  <c r="B96" i="91"/>
  <c r="B100" i="85" l="1"/>
  <c r="B99" i="91"/>
  <c r="B101" i="85" l="1"/>
  <c r="B100" i="91"/>
  <c r="B103" i="85" l="1"/>
  <c r="B101" i="91"/>
  <c r="B103" l="1"/>
  <c r="B104" i="85"/>
  <c r="B105" l="1"/>
  <c r="B104" i="91"/>
  <c r="B106" i="85" l="1"/>
  <c r="B105" i="91"/>
  <c r="B107" i="85" l="1"/>
  <c r="B106" i="91"/>
  <c r="B109" i="85" l="1"/>
  <c r="B107" i="91"/>
  <c r="B109" l="1"/>
  <c r="B112" i="85"/>
  <c r="B113" l="1"/>
  <c r="B112" i="91"/>
  <c r="B114" i="85" l="1"/>
  <c r="B113" i="91"/>
  <c r="B116" i="85" l="1"/>
  <c r="B114" i="91"/>
  <c r="B116" l="1"/>
  <c r="B118" i="85"/>
  <c r="B120" l="1"/>
  <c r="B118" i="91"/>
  <c r="B123" i="85" l="1"/>
  <c r="B120" i="91"/>
  <c r="B125" i="85" l="1"/>
  <c r="B123" i="91"/>
  <c r="B125" l="1"/>
  <c r="B126" i="85"/>
  <c r="B128" l="1"/>
  <c r="B128" i="91" s="1"/>
  <c r="B126"/>
</calcChain>
</file>

<file path=xl/sharedStrings.xml><?xml version="1.0" encoding="utf-8"?>
<sst xmlns="http://schemas.openxmlformats.org/spreadsheetml/2006/main" count="364" uniqueCount="245">
  <si>
    <t>Wykaz  - 18</t>
  </si>
  <si>
    <t>WYKAZ ROBÓT PRZY BUDOWIE PRZEPUSTÓW POD PRZEJŚCIAMI AWARYJNYMI</t>
  </si>
  <si>
    <t>Autostrada A2 odcinek D1, km 431+500.00 - km 441+143.53</t>
  </si>
  <si>
    <t>km autostrady A2</t>
  </si>
  <si>
    <t xml:space="preserve">432+846.00 </t>
  </si>
  <si>
    <t xml:space="preserve">433+021.00 </t>
  </si>
  <si>
    <t xml:space="preserve">433+233.00 </t>
  </si>
  <si>
    <t xml:space="preserve">433+416.00 </t>
  </si>
  <si>
    <t xml:space="preserve">433+675.00 </t>
  </si>
  <si>
    <t xml:space="preserve">433+855.00 </t>
  </si>
  <si>
    <t xml:space="preserve">434+030.00 </t>
  </si>
  <si>
    <t xml:space="preserve">434+993.00 </t>
  </si>
  <si>
    <t xml:space="preserve">435+186.00 </t>
  </si>
  <si>
    <t xml:space="preserve">435+379.00 </t>
  </si>
  <si>
    <t xml:space="preserve">435+572.00 </t>
  </si>
  <si>
    <t xml:space="preserve">435+765.00 </t>
  </si>
  <si>
    <t xml:space="preserve">435+958.00 </t>
  </si>
  <si>
    <t xml:space="preserve">436+350.00 </t>
  </si>
  <si>
    <t xml:space="preserve">436+550.00 </t>
  </si>
  <si>
    <t xml:space="preserve">436+600.00 </t>
  </si>
  <si>
    <t xml:space="preserve">436+800.00 </t>
  </si>
  <si>
    <t xml:space="preserve">438+409.00 </t>
  </si>
  <si>
    <t xml:space="preserve">438+225.00 </t>
  </si>
  <si>
    <t xml:space="preserve">439+016.00 </t>
  </si>
  <si>
    <t xml:space="preserve">439+216.00 </t>
  </si>
  <si>
    <t xml:space="preserve">439+402.00 </t>
  </si>
  <si>
    <t xml:space="preserve">439+592.00 </t>
  </si>
  <si>
    <t xml:space="preserve">439+774.00 </t>
  </si>
  <si>
    <t xml:space="preserve">439+960.00 </t>
  </si>
  <si>
    <t xml:space="preserve">440+146.00 </t>
  </si>
  <si>
    <t xml:space="preserve">440+300.00 </t>
  </si>
  <si>
    <t xml:space="preserve">440+512.00 </t>
  </si>
  <si>
    <t xml:space="preserve">440+712.00 </t>
  </si>
  <si>
    <t xml:space="preserve">440+912.00 </t>
  </si>
  <si>
    <t xml:space="preserve">441+112.00 </t>
  </si>
  <si>
    <t>Długość rury stalowej</t>
  </si>
  <si>
    <t>DN 500</t>
  </si>
  <si>
    <t>Nasyp</t>
  </si>
  <si>
    <t>Umocnienie brukiem na podbud. z piasku stab. cement. czoła przepustu</t>
  </si>
  <si>
    <t>Umocnienie brukiem na podbud. z piasku stab. cement. wlotu i wylotu przepustu</t>
  </si>
  <si>
    <t>Umocnienie darniną</t>
  </si>
  <si>
    <t>Geotkanina polipropylenowa</t>
  </si>
  <si>
    <t>Geowłóknina polipropylenowa</t>
  </si>
  <si>
    <t>Mieszanka żwir.-piask.   0-32mm</t>
  </si>
  <si>
    <t>0+638.00 DL 2</t>
  </si>
  <si>
    <t>0+484.40 DL 2</t>
  </si>
  <si>
    <t>0+326.40 DL 2</t>
  </si>
  <si>
    <t>0+039.00 DL 1</t>
  </si>
  <si>
    <t>0+235.00 DL 1</t>
  </si>
  <si>
    <t>km</t>
  </si>
  <si>
    <t>m2</t>
  </si>
  <si>
    <t>m</t>
  </si>
  <si>
    <t>m3</t>
  </si>
  <si>
    <t>Materac z kruszywa naturalnego</t>
  </si>
  <si>
    <t>SUMA:</t>
  </si>
  <si>
    <t>Lokalizacja</t>
  </si>
  <si>
    <t>L</t>
  </si>
  <si>
    <t>P</t>
  </si>
  <si>
    <t>__</t>
  </si>
  <si>
    <t>mb</t>
  </si>
  <si>
    <t>Strona</t>
  </si>
  <si>
    <t>PRZEDMIAR ROBÓT
Zestawienie zbiorcze</t>
  </si>
  <si>
    <t>L.p.</t>
  </si>
  <si>
    <t>Nr Specyfikacji Technicznej</t>
  </si>
  <si>
    <t>Rodzaj robót</t>
  </si>
  <si>
    <t>jednostka</t>
  </si>
  <si>
    <t>ilość</t>
  </si>
  <si>
    <t>D.01.00.00</t>
  </si>
  <si>
    <t xml:space="preserve"> ROBOTY PRZYGOTOWAWCZE</t>
  </si>
  <si>
    <t>D.01.01.01</t>
  </si>
  <si>
    <r>
      <t>m</t>
    </r>
    <r>
      <rPr>
        <vertAlign val="superscript"/>
        <sz val="10"/>
        <rFont val="Arial"/>
        <family val="2"/>
      </rPr>
      <t>2</t>
    </r>
  </si>
  <si>
    <t>PODBUDOWY</t>
  </si>
  <si>
    <t>D.05.00.00</t>
  </si>
  <si>
    <t>NAWIERZCHNIE</t>
  </si>
  <si>
    <t>D.04.01.01</t>
  </si>
  <si>
    <t>Koryto wraz z profilowaniem i zagęszczeniem podłoża</t>
  </si>
  <si>
    <t>Wyszczególnienie elementów rozliczeniowych</t>
  </si>
  <si>
    <t>nazwa</t>
  </si>
  <si>
    <t>Jednostka</t>
  </si>
  <si>
    <t>Cena jednostkowa [PLN]</t>
  </si>
  <si>
    <t>Wartość [PLN]</t>
  </si>
  <si>
    <t>D.04.05.01</t>
  </si>
  <si>
    <t>D.05.03.23</t>
  </si>
  <si>
    <t>D.08.00.00</t>
  </si>
  <si>
    <t>D.08.01.01</t>
  </si>
  <si>
    <t>D.08.03.01</t>
  </si>
  <si>
    <t>Betonowe obrzeża chodnikowe</t>
  </si>
  <si>
    <t>szt</t>
  </si>
  <si>
    <t>D.04.00.00</t>
  </si>
  <si>
    <t>D.04.04.02</t>
  </si>
  <si>
    <r>
      <t>m</t>
    </r>
    <r>
      <rPr>
        <sz val="10"/>
        <rFont val="Calibri"/>
        <family val="2"/>
        <charset val="238"/>
      </rPr>
      <t>³</t>
    </r>
  </si>
  <si>
    <t>Odtworzenie trasy i punktów wysokościowych przy liniowych robotach ziemnych (drogi) w terenie równinnym</t>
  </si>
  <si>
    <t>Oczyszczenie i skropienie warstw konstrukcyjnych</t>
  </si>
  <si>
    <t>D.04.03.01</t>
  </si>
  <si>
    <t>Podbudowa z kruszyw stabilizowanych mechanicznie</t>
  </si>
  <si>
    <t>ELEMENTY ULIC I DRÓG</t>
  </si>
  <si>
    <t>Wykonanie chodników z kostki brukowej o grubości 6 cm, szarej na podsypce cementowo-piaskowej, spoiny wypełnione piaskiem</t>
  </si>
  <si>
    <t>D.08.02.02</t>
  </si>
  <si>
    <t>Odtworzenie trasy i punktów wysokościowych</t>
  </si>
  <si>
    <t>Chodniki z kostki brukowej betonowej</t>
  </si>
  <si>
    <t>Krawężniki betonowe na ławie betonowej</t>
  </si>
  <si>
    <t>Nawierzchnie z betonu asfaltowego</t>
  </si>
  <si>
    <t>Nawierzchnie z kostki brukowej betonowej</t>
  </si>
  <si>
    <t>Podbudowa z kruszyw ulepszonych cementem</t>
  </si>
  <si>
    <t>`</t>
  </si>
  <si>
    <t>D.02.00.00</t>
  </si>
  <si>
    <t>ROBOTY ZIEMNE</t>
  </si>
  <si>
    <t>D.02.01.01</t>
  </si>
  <si>
    <t>Wykopy w gruntach kat. I-V</t>
  </si>
  <si>
    <t>D.02.03.01</t>
  </si>
  <si>
    <t>Nasypy z gruntów kat. I-IV</t>
  </si>
  <si>
    <t>D.03.00.00</t>
  </si>
  <si>
    <t>ODWODNIENIE KORPUSU DROGOWEGO</t>
  </si>
  <si>
    <t>D.06.00.00</t>
  </si>
  <si>
    <t>ROBOTY WYKOŃCZENIOWE</t>
  </si>
  <si>
    <t>D.06.01.06</t>
  </si>
  <si>
    <t>Umocnienie skarp rowów płytami ażurowymi</t>
  </si>
  <si>
    <t>D.03.01.01</t>
  </si>
  <si>
    <t>D.04.02.01</t>
  </si>
  <si>
    <t>D.06.01.10</t>
  </si>
  <si>
    <t>Wykonanie poboczy z kruszywa naturalnego grubości 15 cm po zagęszczeniu</t>
  </si>
  <si>
    <t>Przepusty pod zjazdami i wzdłuż rowów</t>
  </si>
  <si>
    <t>D.07.00.00</t>
  </si>
  <si>
    <t>URZĄDZENIA BEZPIECZEŃSTWA RUCHU</t>
  </si>
  <si>
    <t>D.07.01.01</t>
  </si>
  <si>
    <t>Oznakowanie Poziome</t>
  </si>
  <si>
    <t>D.07.02.01</t>
  </si>
  <si>
    <t>Oznakowanie Pionowe</t>
  </si>
  <si>
    <t>Ustawienie słupków z rur stalowych ø70 dla znaków drogowych, wraz z wykopaniem i zasypaniem dołów z ubiciem warstwami</t>
  </si>
  <si>
    <t>Przymocowanie do gotowych słupków znaków ostrzegawczych typ A średnie folia II generacji</t>
  </si>
  <si>
    <t>Przymocowanie do gotowych słupków znaków informacyjnych typ D średnie folia II generacji</t>
  </si>
  <si>
    <t>Rozbiórka budowli inżynieryjnych</t>
  </si>
  <si>
    <t>Zdjęcie tarcz znaków drogowych</t>
  </si>
  <si>
    <t>Rozebranie słupków do znaków drogowych</t>
  </si>
  <si>
    <t>Rozebranie części przelotowej przepustów z rur betonowych śr 80cm</t>
  </si>
  <si>
    <t>Rozebranie ścianek czołowych i ław fundamentowych przepustów</t>
  </si>
  <si>
    <t>Koryto wykonane pod poboczami, mechanicznie w gruncie kat. II-IV, głębokość koryta 15cm</t>
  </si>
  <si>
    <t>D.03.03.01</t>
  </si>
  <si>
    <t>Warstwy odsączajace, mrozoochronne</t>
  </si>
  <si>
    <t>D.06.01.01</t>
  </si>
  <si>
    <t>Rowy infiltracyjno-trawiasta, sączki podłużne</t>
  </si>
  <si>
    <t>Oznakowanie poziome jezdni farbą akrylową białą odblaskową - linie segregacyjne i krawędziowe ciągłe</t>
  </si>
  <si>
    <t>Oznakowanie poziome jezdni farbą akrylową białą odblaskową - linie segregacyjne i krawędziowe przerywane</t>
  </si>
  <si>
    <t>Przymocowanie do gotowych słupków tabliczek typ T średnie folia II generacji</t>
  </si>
  <si>
    <t>Ustawienie obrzeży betonowych o wymiarach 30x8x100 cm na podsypce cementowo-piaskowej, spoiny wypełnione zaprawą cementową</t>
  </si>
  <si>
    <t>D.10.00.00</t>
  </si>
  <si>
    <t>INNE ROBOTY</t>
  </si>
  <si>
    <t>D.10.09.01</t>
  </si>
  <si>
    <t>Rury ochronne</t>
  </si>
  <si>
    <t>D.10.13.13</t>
  </si>
  <si>
    <t>Wiaty przystankowe</t>
  </si>
  <si>
    <t>Montaż nowych wiat przystankowych</t>
  </si>
  <si>
    <t>Zabezpieczenie sieci energetycznej rurami osłonowymi SRS110</t>
  </si>
  <si>
    <t>Wykonanie nawierzchni z kruszywa łamanego, grubość warstwy po zagęszczeniu 20cm</t>
  </si>
  <si>
    <t>Ścianki czołowe prefabrykowane dla przepustów z rur PEHD i żelbetowych</t>
  </si>
  <si>
    <t>D.06.04.01</t>
  </si>
  <si>
    <t>Rowy</t>
  </si>
  <si>
    <t>Profilowanie dna i skarp rowów odwadniajacych</t>
  </si>
  <si>
    <t>Rozebranie części przelotowej przepustów z rur betonowych śr 60cm</t>
  </si>
  <si>
    <t>Rozebranie części przelotowej przepustów betonowych/murowanych</t>
  </si>
  <si>
    <t>Rozebranie części przelotowej przepustów z rur PEHD śr 40cm</t>
  </si>
  <si>
    <t>Rozebranie wiaty przystankowej beton/stal</t>
  </si>
  <si>
    <t>Rozebranie nawierzchni z betonowej kostki brukowej gr. 8 cm</t>
  </si>
  <si>
    <t>Rozebranie nawierzchni z betonu śr. gr. 15 cm</t>
  </si>
  <si>
    <t>Rozebranie krawężników betonowych 20x30x100cm</t>
  </si>
  <si>
    <t>Rozebranie obrzeży betonowych 8x30x100cm</t>
  </si>
  <si>
    <t>Rozebranie wygrodzeń zabezpieczających ruch pieszych</t>
  </si>
  <si>
    <t>Wykonanie nasypów mechanicznie w gruncie kat I-II z transportem urobku na nasyp</t>
  </si>
  <si>
    <t>Wykonanie rowu infiltracyjno-trawiastego (119+150)</t>
  </si>
  <si>
    <t>Wykonanie przykanalików z PVC-U średnicy 200mm</t>
  </si>
  <si>
    <t>Wykonanie studzienek ściekowych betonowych średnicy 500mm</t>
  </si>
  <si>
    <t>Wykonanie studzienek rewizyjnych betonowych bezosadnikowych 1200mm</t>
  </si>
  <si>
    <t xml:space="preserve">Wykonanie wylotu z kanału rowu krytego (prefabrykat żelbetowy z kratą zabezpieczającą)  </t>
  </si>
  <si>
    <t>Koryto wykonane pod zjazdami z kruszywa mechanicznie w gruncie kat. II-IV, głębokość koryta 30cm (150+28)</t>
  </si>
  <si>
    <t>Koryto wykonane pod zjazdami z kostki betonowej mechanicznie w gruncie kat. II-IV, głębokość koryta 26cm</t>
  </si>
  <si>
    <t>Koryto wykonane pod chodnikami, mechanicznie w gruncie kat. II-IV, głębokość koryta 21cm</t>
  </si>
  <si>
    <t>Wykonanie warstwy odsączającej z piasku, grubość warstwy 10cm (pod zjazdami z kruszywa i bet. asf.) (150+28)</t>
  </si>
  <si>
    <t>Wykonanie kanału z rur HP-ED śr 400mm ułożonych na ławie z pospółki z zasypaniem kanału zasypką piaskową.</t>
  </si>
  <si>
    <t>Wykonanie podbudowy z kruszywa łamanego stabilizowanego mechanicznie, grubość warstwy po zagęszczeniu 15 cm (zjazd bitumiczny)</t>
  </si>
  <si>
    <t>Wykonanie podbudowy z gruntu stabilizowanego cementem C1.5/2, grubość warstwy po zagęszczeniu 10 cm (pod chodnikami)</t>
  </si>
  <si>
    <t>Wykonanie podbudowy z kruszywa łamanego stabilizowanego mechanicznie, grubość warstwy po zagęszczeniu 20 cm</t>
  </si>
  <si>
    <t>Wykonanie warstwy wiążącej z mieszanki mineralno-asfaltowej AC 11 W,  grubość warstwy 8 cm</t>
  </si>
  <si>
    <t>Wykonanie warstwy ścieralnej z mieszanki mineralno-asfaltowej AC 11S, srednia grubość warstwy po zagęszczeniu 5 cm - nawierzchnia na zjeździe betonowym do regulacji wysokościowej</t>
  </si>
  <si>
    <t>Wykonanie nawierzchni z kostki brukowej betonowej kolorowej o grubości 8cm na podsypce cementowo-piaskowej, spoiny wypełnione piaskiem zjazdy z kostki betonowej)</t>
  </si>
  <si>
    <t>Pobocze utwardzone kruszywem naturalnym</t>
  </si>
  <si>
    <t>Umocnienie skarp płytami ażurowymi 60x40x6 cm na podsypce cementowo-piaskowej, wypełnienie wolnych przestrzeni humusem (wyloty przykanalików, wyloty przepustów)</t>
  </si>
  <si>
    <t>Umocnienie dna rowów i skarp płytami betonowymi chodnikowymi 50x50x7 cm ułożonymi na podsypce cementowo-piaskowej, spoiny wypełnione zaprawą (wyloty przykanalików, umocnienie skarpy rowu za peronem)</t>
  </si>
  <si>
    <t>Wykonanie przepustów pod zjazdami z rur PEHD śr 40 cm ułożonych na ławie z pospółki grubości 15 cm</t>
  </si>
  <si>
    <t>Ustawienie krawężników betonowych 20x30x100cm wyniesionych wraz z wykonaniem ławy betonowej z oporem C12/15</t>
  </si>
  <si>
    <t>Ustawienie krawężników betonowych 20x30x100cm obniżonych wraz z wykonaniem ławy betonowej z oporem C12/15</t>
  </si>
  <si>
    <t>Ustawienie oporników betonowych 12x25x100cm wraz z wykonaniem ławy betonowej z oporem C12/15</t>
  </si>
  <si>
    <t>D.08.05.01</t>
  </si>
  <si>
    <t>Ścieki uliczne z elementów betonowych</t>
  </si>
  <si>
    <t>Ułożenie ścieku z prefabrykowanych elementów betonowych 60x50x15 cm na podsypce cementowo-piaskowej i ławie betonowej grubości 15 cm</t>
  </si>
  <si>
    <t>D.10.01.05</t>
  </si>
  <si>
    <t>Regulacja pionowa zaworów wodociągowych</t>
  </si>
  <si>
    <t>Usunięcie zadrzewień i ochrona drzew</t>
  </si>
  <si>
    <t>Ścinanie drzew bez utrudnień śr. do 15cm wraz z karczowaniem pni oraz wywiezieniem dłużyc, gałęzi i karpiny</t>
  </si>
  <si>
    <t>Ustawienie tablic prowadzących U-3</t>
  </si>
  <si>
    <t>Urządzenia zabezpieczajace ruch pieszych</t>
  </si>
  <si>
    <t>Ustawienie poręczy ochronnych U-11a</t>
  </si>
  <si>
    <t>Oznakowanie poziome jezdni farbą akrylową białą odblaskową - linie na skrzyżowaniach, przejściach i przystankach, malowane mechanicznie</t>
  </si>
  <si>
    <t>Rozebranie podbudowy jezdni z kruszywa, średnia grubość 12cm</t>
  </si>
  <si>
    <t>Rozebranie podbudowy jezdni z betonu, średnia grubość 10cm</t>
  </si>
  <si>
    <t>D.01.02.04</t>
  </si>
  <si>
    <t>D.01.02.01</t>
  </si>
  <si>
    <t>Rowy kryte</t>
  </si>
  <si>
    <t>D.03.02.01</t>
  </si>
  <si>
    <t>D.05.01.04</t>
  </si>
  <si>
    <t>Nawierzchnie z mieszanki kruszywa niezwiązanego</t>
  </si>
  <si>
    <t>D.05.03.05</t>
  </si>
  <si>
    <t>D.06.02.10</t>
  </si>
  <si>
    <t>D.07.06.02</t>
  </si>
  <si>
    <t>Przepusty pod koroną drogi</t>
  </si>
  <si>
    <t>Wykonanie części przelotowej przepustów drogowych rurowych jednootworowych, która składa się z ławy fundamentowej z betonu, rur karbowanych PEHD DN600 SN8 śr 0,6m</t>
  </si>
  <si>
    <t>Wykonanie części przelotowej przepustów drogowych rurowych dwuotworowych, która składa się z ławy fundamentowej z betonu, rur karbowanych PEHD DN600 SN8 śr 2x0,6m</t>
  </si>
  <si>
    <t>Wykonanie ścianek czołowych prefabrykowanych dla przepustów PEHD jednootworowych śr 60cm</t>
  </si>
  <si>
    <t>Wykonanie ścianek czołowych prefabrykowanych dla przepustów PEHD dwuotworowych śr 60cm</t>
  </si>
  <si>
    <t>Wykonanie studzienek rewizyjnych betonowych bezosadnikowych 1400mm</t>
  </si>
  <si>
    <t>Wykonanie podbudowy z gruntu stabilizowanego cementem C3/4, grubość warstwy po zagęszczeniu 15 cm zjazdami z kostki)</t>
  </si>
  <si>
    <t>Wykonanie nawierzchni żwirowej, grubość warstwy po zagęszczeniu 10cm</t>
  </si>
  <si>
    <t>t</t>
  </si>
  <si>
    <t>D.05.03.11</t>
  </si>
  <si>
    <t>Frezowanie nawierzchni asfaltowych na zimno</t>
  </si>
  <si>
    <t>Wykonanie frezowania nawierzchni asfaltowych na zimno, średnia grubość warstwy 5 cm</t>
  </si>
  <si>
    <t>Zabezpieczenie sieci teletechnicznej rurami osłonowymi AROT PS A120</t>
  </si>
  <si>
    <t>Ścinanie drzew bez utrudnień śr. 36 - 45cm wraz z karczowaniem pni oraz wywiezieniem dłużyc, gałęzi i karpiny</t>
  </si>
  <si>
    <t>Ścinanie drzew bez utrudnień śr. 46 - 55cm wraz z karczowaniem pni oraz wywiezieniem dłużyc, gałęzi i karpiny</t>
  </si>
  <si>
    <t>Ścinanie drzew bez utrudnień śr. 56 - 80cm wraz z karczowaniem pni oraz wywiezieniem dłużyc, gałęzi i karpiny</t>
  </si>
  <si>
    <t>Wyrównanie istniejącej nawierzchni mieszanką mineralno-asfaltową AC 11P, średnio 75kg/m2 (1574.4*75/1000)</t>
  </si>
  <si>
    <t>Usunięcie karpiny śr. 70 cm</t>
  </si>
  <si>
    <t>Rozebranie nawierzchnia z mieszanek mineralno-bitumicznych średnia grubość nawierzchni 6 cm</t>
  </si>
  <si>
    <t>Wykonanie wykopów mechanicznie w gruncie kat I-II z transportem urobku na nasyp (977.25+(1277.5-(3559*0.28)))</t>
  </si>
  <si>
    <t>Profilowanie i zagęszczenie podłoża pod warstwy konstrukcyjne nawierzchni wykonane mechanicznie w gruncie kat. II-IV</t>
  </si>
  <si>
    <t>Umocnienie powierzchniowe skarp, rowów i ścieków płytami betonowymi</t>
  </si>
  <si>
    <t>Wykonanie warstwy ścieralnej z mieszanki mineralno-asfaltowej AC 11S, grubość warstwy po zagęszczeniu 4 cm (5600+28)</t>
  </si>
  <si>
    <t>Mechaniczne skropienie warstw konstrukcyjnych nieulepszonych emulsją asfaltową (4176.24+65)</t>
  </si>
  <si>
    <t>Oczyszczenie warstw konstrukcyjnych bitumicznych mechanicznie (5631+1574.4)</t>
  </si>
  <si>
    <t>Skropienie mechaniczne warstw konstrukcyjnych ulepszonych emulsją asfaltową (5631+1574.4)</t>
  </si>
  <si>
    <t>RAZEM KOSZT ROBÓT DROGOWYCH NETTO</t>
  </si>
  <si>
    <t>KOSZTORYS OFERTOWY</t>
  </si>
  <si>
    <t>Formularz 2.2. do SIWZ</t>
  </si>
  <si>
    <t>Przebudowa drogi powiatowej nr 3555W  Gr. woj. - Pakosław - Iłża, 
na odcinku dł. 945 m od km 3+700 do km 4+645</t>
  </si>
  <si>
    <t>Podatek VAT 23%</t>
  </si>
  <si>
    <t>RAZEM KOSZT ROBÓT DROGOWYCH BRUTTO</t>
  </si>
</sst>
</file>

<file path=xl/styles.xml><?xml version="1.0" encoding="utf-8"?>
<styleSheet xmlns="http://schemas.openxmlformats.org/spreadsheetml/2006/main">
  <numFmts count="4">
    <numFmt numFmtId="43" formatCode="_-* #,##0.00\ _z_ł_-;\-* #,##0.00\ _z_ł_-;_-* &quot;-&quot;??\ _z_ł_-;_-@_-"/>
    <numFmt numFmtId="164" formatCode="0\+000"/>
    <numFmt numFmtId="165" formatCode="0.0"/>
    <numFmt numFmtId="166" formatCode="0.000"/>
  </numFmts>
  <fonts count="32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PL Courier New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b/>
      <sz val="14"/>
      <color indexed="8"/>
      <name val="Czcionka tekstu podstawowego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Czcionka tekstu podstawowego"/>
      <charset val="238"/>
    </font>
    <font>
      <b/>
      <sz val="12"/>
      <color indexed="8"/>
      <name val="Czcionka tekstu podstawowego"/>
      <charset val="238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  <charset val="238"/>
    </font>
    <font>
      <vertAlign val="superscript"/>
      <sz val="10"/>
      <name val="Arial"/>
      <family val="2"/>
    </font>
    <font>
      <sz val="10"/>
      <name val="PL Times New Roman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8"/>
      <name val="Czcionka tekstu podstawowego"/>
      <charset val="238"/>
    </font>
    <font>
      <sz val="10"/>
      <name val="Calibri"/>
      <family val="2"/>
      <charset val="238"/>
    </font>
    <font>
      <sz val="11"/>
      <color theme="1"/>
      <name val="Czcionka tekstu podstawoweg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31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5" fillId="0" borderId="0" applyNumberFormat="0" applyFill="0" applyBorder="0" applyAlignment="0" applyProtection="0"/>
    <xf numFmtId="0" fontId="23" fillId="0" borderId="0"/>
    <xf numFmtId="0" fontId="3" fillId="0" borderId="0"/>
    <xf numFmtId="0" fontId="3" fillId="0" borderId="0"/>
    <xf numFmtId="0" fontId="4" fillId="0" borderId="1" applyNumberFormat="0" applyFont="0" applyFill="0" applyBorder="0" applyProtection="0">
      <alignment vertical="top" wrapText="1"/>
    </xf>
  </cellStyleXfs>
  <cellXfs count="193">
    <xf numFmtId="0" fontId="0" fillId="0" borderId="0" xfId="0"/>
    <xf numFmtId="1" fontId="5" fillId="0" borderId="0" xfId="21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13" fillId="0" borderId="2" xfId="0" applyFont="1" applyBorder="1" applyAlignment="1">
      <alignment horizontal="center" vertical="center"/>
    </xf>
    <xf numFmtId="0" fontId="14" fillId="0" borderId="0" xfId="0" applyFont="1"/>
    <xf numFmtId="0" fontId="13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7" fillId="0" borderId="6" xfId="2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7" fillId="0" borderId="9" xfId="20" applyFont="1" applyFill="1" applyBorder="1" applyAlignment="1">
      <alignment horizontal="center" vertical="center" wrapText="1"/>
    </xf>
    <xf numFmtId="0" fontId="16" fillId="0" borderId="10" xfId="0" applyFont="1" applyBorder="1"/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164" fontId="2" fillId="0" borderId="12" xfId="20" applyNumberFormat="1" applyFont="1" applyBorder="1" applyAlignment="1">
      <alignment horizontal="center" vertical="center"/>
    </xf>
    <xf numFmtId="164" fontId="2" fillId="0" borderId="6" xfId="2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/>
    </xf>
    <xf numFmtId="1" fontId="13" fillId="0" borderId="8" xfId="0" applyNumberFormat="1" applyFont="1" applyBorder="1" applyAlignment="1">
      <alignment horizontal="center" vertical="center"/>
    </xf>
    <xf numFmtId="165" fontId="13" fillId="0" borderId="2" xfId="0" applyNumberFormat="1" applyFont="1" applyBorder="1" applyAlignment="1">
      <alignment horizontal="center" vertical="center"/>
    </xf>
    <xf numFmtId="165" fontId="13" fillId="0" borderId="8" xfId="0" applyNumberFormat="1" applyFont="1" applyBorder="1" applyAlignment="1">
      <alignment horizontal="center" vertical="center"/>
    </xf>
    <xf numFmtId="1" fontId="13" fillId="0" borderId="1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/>
    </xf>
    <xf numFmtId="164" fontId="2" fillId="0" borderId="14" xfId="20" applyNumberFormat="1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 vertical="center"/>
    </xf>
    <xf numFmtId="1" fontId="17" fillId="0" borderId="16" xfId="0" applyNumberFormat="1" applyFont="1" applyBorder="1" applyAlignment="1">
      <alignment horizontal="center" vertical="center"/>
    </xf>
    <xf numFmtId="0" fontId="0" fillId="0" borderId="0" xfId="0" applyFill="1"/>
    <xf numFmtId="0" fontId="0" fillId="0" borderId="17" xfId="0" applyBorder="1"/>
    <xf numFmtId="49" fontId="22" fillId="0" borderId="2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49" fontId="21" fillId="2" borderId="5" xfId="19" applyNumberFormat="1" applyFont="1" applyFill="1" applyBorder="1" applyAlignment="1" applyProtection="1">
      <alignment horizontal="center" vertical="center" wrapText="1"/>
    </xf>
    <xf numFmtId="49" fontId="21" fillId="3" borderId="2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49" fontId="22" fillId="2" borderId="2" xfId="0" applyNumberFormat="1" applyFont="1" applyFill="1" applyBorder="1" applyAlignment="1">
      <alignment horizontal="center" vertical="center" wrapText="1"/>
    </xf>
    <xf numFmtId="49" fontId="22" fillId="3" borderId="2" xfId="0" applyNumberFormat="1" applyFont="1" applyFill="1" applyBorder="1" applyAlignment="1">
      <alignment horizontal="center" vertical="center" wrapText="1"/>
    </xf>
    <xf numFmtId="49" fontId="21" fillId="3" borderId="2" xfId="19" applyNumberFormat="1" applyFont="1" applyFill="1" applyBorder="1" applyAlignment="1" applyProtection="1">
      <alignment horizontal="center" vertical="center" wrapText="1"/>
    </xf>
    <xf numFmtId="0" fontId="22" fillId="3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21" fillId="2" borderId="19" xfId="0" applyNumberFormat="1" applyFont="1" applyFill="1" applyBorder="1" applyAlignment="1">
      <alignment horizontal="center" vertical="center"/>
    </xf>
    <xf numFmtId="1" fontId="21" fillId="3" borderId="20" xfId="0" applyNumberFormat="1" applyFont="1" applyFill="1" applyBorder="1" applyAlignment="1">
      <alignment horizontal="center" vertical="center" wrapText="1"/>
    </xf>
    <xf numFmtId="49" fontId="21" fillId="3" borderId="20" xfId="0" applyNumberFormat="1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/>
    </xf>
    <xf numFmtId="1" fontId="21" fillId="2" borderId="20" xfId="0" applyNumberFormat="1" applyFont="1" applyFill="1" applyBorder="1" applyAlignment="1">
      <alignment horizontal="center" vertical="center" wrapText="1"/>
    </xf>
    <xf numFmtId="49" fontId="21" fillId="2" borderId="5" xfId="19" applyNumberFormat="1" applyFont="1" applyFill="1" applyBorder="1" applyAlignment="1" applyProtection="1">
      <alignment horizontal="left" vertical="center" wrapText="1"/>
    </xf>
    <xf numFmtId="49" fontId="21" fillId="3" borderId="2" xfId="0" applyNumberFormat="1" applyFont="1" applyFill="1" applyBorder="1" applyAlignment="1">
      <alignment horizontal="left" vertical="center" wrapText="1"/>
    </xf>
    <xf numFmtId="49" fontId="22" fillId="0" borderId="2" xfId="0" applyNumberFormat="1" applyFont="1" applyFill="1" applyBorder="1" applyAlignment="1">
      <alignment horizontal="left" vertical="center" wrapText="1"/>
    </xf>
    <xf numFmtId="49" fontId="21" fillId="2" borderId="2" xfId="19" applyNumberFormat="1" applyFont="1" applyFill="1" applyBorder="1" applyAlignment="1" applyProtection="1">
      <alignment horizontal="left" vertical="center" wrapText="1"/>
    </xf>
    <xf numFmtId="49" fontId="7" fillId="2" borderId="21" xfId="18" applyNumberFormat="1" applyFont="1" applyFill="1" applyBorder="1" applyAlignment="1">
      <alignment horizontal="left" vertical="center" wrapText="1"/>
    </xf>
    <xf numFmtId="49" fontId="21" fillId="3" borderId="2" xfId="19" applyNumberFormat="1" applyFont="1" applyFill="1" applyBorder="1" applyAlignment="1" applyProtection="1">
      <alignment horizontal="left" vertical="center" wrapText="1"/>
    </xf>
    <xf numFmtId="49" fontId="22" fillId="0" borderId="2" xfId="0" quotePrefix="1" applyNumberFormat="1" applyFont="1" applyFill="1" applyBorder="1" applyAlignment="1">
      <alignment horizontal="left" vertical="center" wrapText="1"/>
    </xf>
    <xf numFmtId="0" fontId="21" fillId="2" borderId="5" xfId="19" applyNumberFormat="1" applyFont="1" applyFill="1" applyBorder="1" applyAlignment="1" applyProtection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2" xfId="19" applyNumberFormat="1" applyFont="1" applyFill="1" applyBorder="1" applyAlignment="1" applyProtection="1">
      <alignment horizontal="center" vertical="center"/>
    </xf>
    <xf numFmtId="0" fontId="21" fillId="2" borderId="2" xfId="19" applyNumberFormat="1" applyFont="1" applyFill="1" applyBorder="1" applyAlignment="1" applyProtection="1">
      <alignment horizontal="center" vertical="center"/>
    </xf>
    <xf numFmtId="49" fontId="7" fillId="2" borderId="2" xfId="19" applyNumberFormat="1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0" fontId="28" fillId="0" borderId="22" xfId="0" applyFont="1" applyFill="1" applyBorder="1" applyAlignment="1">
      <alignment vertical="center"/>
    </xf>
    <xf numFmtId="0" fontId="0" fillId="0" borderId="22" xfId="0" applyBorder="1"/>
    <xf numFmtId="0" fontId="31" fillId="0" borderId="0" xfId="12"/>
    <xf numFmtId="0" fontId="31" fillId="0" borderId="0" xfId="12" applyBorder="1"/>
    <xf numFmtId="2" fontId="19" fillId="4" borderId="23" xfId="12" applyNumberFormat="1" applyFont="1" applyFill="1" applyBorder="1" applyAlignment="1">
      <alignment vertical="center"/>
    </xf>
    <xf numFmtId="2" fontId="27" fillId="0" borderId="20" xfId="12" applyNumberFormat="1" applyFont="1" applyBorder="1" applyAlignment="1">
      <alignment horizontal="right" vertical="center"/>
    </xf>
    <xf numFmtId="49" fontId="2" fillId="3" borderId="20" xfId="12" applyNumberFormat="1" applyFont="1" applyFill="1" applyBorder="1" applyAlignment="1">
      <alignment horizontal="center" vertical="center" wrapText="1"/>
    </xf>
    <xf numFmtId="2" fontId="29" fillId="0" borderId="13" xfId="12" applyNumberFormat="1" applyFont="1" applyBorder="1"/>
    <xf numFmtId="49" fontId="2" fillId="3" borderId="13" xfId="12" applyNumberFormat="1" applyFont="1" applyFill="1" applyBorder="1" applyAlignment="1">
      <alignment horizontal="center" vertical="center" wrapText="1"/>
    </xf>
    <xf numFmtId="2" fontId="27" fillId="0" borderId="24" xfId="12" applyNumberFormat="1" applyFont="1" applyBorder="1" applyAlignment="1">
      <alignment horizontal="right" vertical="center"/>
    </xf>
    <xf numFmtId="2" fontId="27" fillId="0" borderId="13" xfId="12" applyNumberFormat="1" applyFont="1" applyBorder="1" applyAlignment="1">
      <alignment horizontal="right" vertical="center"/>
    </xf>
    <xf numFmtId="0" fontId="26" fillId="5" borderId="20" xfId="12" applyFont="1" applyFill="1" applyBorder="1" applyAlignment="1">
      <alignment horizontal="center" vertical="center"/>
    </xf>
    <xf numFmtId="0" fontId="26" fillId="5" borderId="13" xfId="12" applyFont="1" applyFill="1" applyBorder="1" applyAlignment="1">
      <alignment horizontal="center" vertical="center"/>
    </xf>
    <xf numFmtId="0" fontId="31" fillId="2" borderId="25" xfId="12" applyFill="1" applyBorder="1"/>
    <xf numFmtId="0" fontId="31" fillId="2" borderId="26" xfId="12" applyFill="1" applyBorder="1"/>
    <xf numFmtId="1" fontId="22" fillId="0" borderId="27" xfId="12" applyNumberFormat="1" applyFont="1" applyFill="1" applyBorder="1" applyAlignment="1">
      <alignment horizontal="center" vertical="center" wrapText="1"/>
    </xf>
    <xf numFmtId="0" fontId="31" fillId="0" borderId="18" xfId="12" applyBorder="1"/>
    <xf numFmtId="0" fontId="22" fillId="5" borderId="12" xfId="0" applyFont="1" applyFill="1" applyBorder="1" applyAlignment="1">
      <alignment horizontal="center" vertical="center"/>
    </xf>
    <xf numFmtId="49" fontId="21" fillId="5" borderId="2" xfId="19" applyNumberFormat="1" applyFont="1" applyFill="1" applyBorder="1" applyAlignment="1" applyProtection="1">
      <alignment horizontal="left" vertical="center" wrapText="1"/>
    </xf>
    <xf numFmtId="49" fontId="2" fillId="3" borderId="2" xfId="12" applyNumberFormat="1" applyFont="1" applyFill="1" applyBorder="1" applyAlignment="1">
      <alignment horizontal="center" vertical="center" wrapText="1"/>
    </xf>
    <xf numFmtId="1" fontId="21" fillId="2" borderId="2" xfId="0" applyNumberFormat="1" applyFont="1" applyFill="1" applyBorder="1" applyAlignment="1">
      <alignment horizontal="center" vertical="center" wrapText="1"/>
    </xf>
    <xf numFmtId="1" fontId="21" fillId="2" borderId="28" xfId="0" applyNumberFormat="1" applyFont="1" applyFill="1" applyBorder="1" applyAlignment="1">
      <alignment horizontal="center" vertical="center" wrapText="1"/>
    </xf>
    <xf numFmtId="1" fontId="21" fillId="2" borderId="5" xfId="0" applyNumberFormat="1" applyFont="1" applyFill="1" applyBorder="1" applyAlignment="1">
      <alignment horizontal="center" vertical="center"/>
    </xf>
    <xf numFmtId="0" fontId="26" fillId="5" borderId="2" xfId="12" applyFont="1" applyFill="1" applyBorder="1" applyAlignment="1">
      <alignment horizontal="center" vertical="center"/>
    </xf>
    <xf numFmtId="2" fontId="21" fillId="0" borderId="2" xfId="0" applyNumberFormat="1" applyFont="1" applyFill="1" applyBorder="1" applyAlignment="1">
      <alignment horizontal="center" vertical="center" wrapText="1"/>
    </xf>
    <xf numFmtId="166" fontId="21" fillId="0" borderId="2" xfId="0" applyNumberFormat="1" applyFont="1" applyFill="1" applyBorder="1" applyAlignment="1">
      <alignment horizontal="center" vertical="center" wrapText="1"/>
    </xf>
    <xf numFmtId="166" fontId="21" fillId="0" borderId="20" xfId="0" applyNumberFormat="1" applyFont="1" applyFill="1" applyBorder="1" applyAlignment="1">
      <alignment horizontal="center" vertical="center" wrapText="1"/>
    </xf>
    <xf numFmtId="2" fontId="21" fillId="0" borderId="20" xfId="0" applyNumberFormat="1" applyFont="1" applyFill="1" applyBorder="1" applyAlignment="1">
      <alignment horizontal="center" vertical="center" wrapText="1"/>
    </xf>
    <xf numFmtId="49" fontId="21" fillId="3" borderId="13" xfId="0" applyNumberFormat="1" applyFont="1" applyFill="1" applyBorder="1" applyAlignment="1">
      <alignment horizontal="left" vertical="center" wrapText="1"/>
    </xf>
    <xf numFmtId="0" fontId="7" fillId="2" borderId="2" xfId="18" applyFont="1" applyFill="1" applyBorder="1" applyAlignment="1">
      <alignment horizontal="center" vertical="center"/>
    </xf>
    <xf numFmtId="0" fontId="21" fillId="3" borderId="2" xfId="0" applyNumberFormat="1" applyFont="1" applyFill="1" applyBorder="1" applyAlignment="1">
      <alignment horizontal="center" vertical="center"/>
    </xf>
    <xf numFmtId="0" fontId="26" fillId="5" borderId="13" xfId="12" applyNumberFormat="1" applyFont="1" applyFill="1" applyBorder="1" applyAlignment="1">
      <alignment horizontal="center" vertical="center"/>
    </xf>
    <xf numFmtId="0" fontId="2" fillId="3" borderId="13" xfId="12" applyNumberFormat="1" applyFont="1" applyFill="1" applyBorder="1" applyAlignment="1">
      <alignment horizontal="center" vertical="center" wrapText="1"/>
    </xf>
    <xf numFmtId="0" fontId="7" fillId="2" borderId="29" xfId="18" applyNumberFormat="1" applyFont="1" applyFill="1" applyBorder="1" applyAlignment="1">
      <alignment horizontal="center" vertical="center"/>
    </xf>
    <xf numFmtId="0" fontId="22" fillId="2" borderId="2" xfId="0" applyNumberFormat="1" applyFont="1" applyFill="1" applyBorder="1" applyAlignment="1">
      <alignment horizontal="center" vertical="center" wrapText="1"/>
    </xf>
    <xf numFmtId="0" fontId="22" fillId="3" borderId="2" xfId="0" applyNumberFormat="1" applyFont="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/>
    </xf>
    <xf numFmtId="0" fontId="7" fillId="2" borderId="29" xfId="18" applyFont="1" applyFill="1" applyBorder="1" applyAlignment="1">
      <alignment horizontal="center" vertical="center"/>
    </xf>
    <xf numFmtId="49" fontId="22" fillId="0" borderId="27" xfId="0" applyNumberFormat="1" applyFont="1" applyFill="1" applyBorder="1" applyAlignment="1">
      <alignment horizontal="left" vertical="center" wrapText="1"/>
    </xf>
    <xf numFmtId="49" fontId="22" fillId="0" borderId="27" xfId="0" applyNumberFormat="1" applyFont="1" applyFill="1" applyBorder="1" applyAlignment="1">
      <alignment horizontal="center" vertical="center" wrapText="1"/>
    </xf>
    <xf numFmtId="49" fontId="2" fillId="0" borderId="2" xfId="19" applyNumberFormat="1" applyFont="1" applyFill="1" applyBorder="1" applyAlignment="1" applyProtection="1">
      <alignment horizontal="left" vertical="center" wrapText="1"/>
    </xf>
    <xf numFmtId="49" fontId="2" fillId="0" borderId="2" xfId="0" quotePrefix="1" applyNumberFormat="1" applyFont="1" applyFill="1" applyBorder="1" applyAlignment="1">
      <alignment horizontal="left" vertical="center" wrapText="1"/>
    </xf>
    <xf numFmtId="49" fontId="22" fillId="0" borderId="28" xfId="0" applyNumberFormat="1" applyFont="1" applyFill="1" applyBorder="1" applyAlignment="1">
      <alignment horizontal="left" vertical="center" wrapText="1"/>
    </xf>
    <xf numFmtId="0" fontId="26" fillId="0" borderId="0" xfId="0" applyFont="1" applyAlignment="1">
      <alignment horizontal="left" wrapText="1"/>
    </xf>
    <xf numFmtId="0" fontId="26" fillId="0" borderId="2" xfId="0" applyFont="1" applyBorder="1" applyAlignment="1">
      <alignment horizontal="left" wrapText="1"/>
    </xf>
    <xf numFmtId="49" fontId="21" fillId="5" borderId="2" xfId="0" applyNumberFormat="1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/>
    </xf>
    <xf numFmtId="49" fontId="22" fillId="0" borderId="7" xfId="0" applyNumberFormat="1" applyFont="1" applyFill="1" applyBorder="1" applyAlignment="1">
      <alignment horizontal="left" vertical="center" wrapText="1"/>
    </xf>
    <xf numFmtId="49" fontId="22" fillId="0" borderId="8" xfId="0" applyNumberFormat="1" applyFont="1" applyFill="1" applyBorder="1" applyAlignment="1">
      <alignment horizontal="center" vertical="center" wrapText="1"/>
    </xf>
    <xf numFmtId="2" fontId="21" fillId="0" borderId="30" xfId="0" applyNumberFormat="1" applyFont="1" applyFill="1" applyBorder="1" applyAlignment="1">
      <alignment horizontal="center" vertical="center" wrapText="1"/>
    </xf>
    <xf numFmtId="0" fontId="26" fillId="0" borderId="31" xfId="0" applyFont="1" applyBorder="1" applyAlignment="1">
      <alignment horizontal="left" wrapText="1"/>
    </xf>
    <xf numFmtId="0" fontId="2" fillId="6" borderId="12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49" fontId="22" fillId="6" borderId="31" xfId="0" applyNumberFormat="1" applyFont="1" applyFill="1" applyBorder="1" applyAlignment="1">
      <alignment horizontal="left" vertical="center" wrapText="1"/>
    </xf>
    <xf numFmtId="0" fontId="2" fillId="0" borderId="2" xfId="19" applyNumberFormat="1" applyFont="1" applyFill="1" applyBorder="1" applyAlignment="1" applyProtection="1">
      <alignment horizontal="center" vertical="center"/>
    </xf>
    <xf numFmtId="2" fontId="29" fillId="0" borderId="13" xfId="12" applyNumberFormat="1" applyFont="1" applyFill="1" applyBorder="1"/>
    <xf numFmtId="2" fontId="27" fillId="0" borderId="13" xfId="12" applyNumberFormat="1" applyFont="1" applyFill="1" applyBorder="1" applyAlignment="1">
      <alignment horizontal="right" vertical="center"/>
    </xf>
    <xf numFmtId="0" fontId="2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8" xfId="19" applyNumberFormat="1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" fillId="0" borderId="27" xfId="19" applyNumberFormat="1" applyFont="1" applyFill="1" applyBorder="1" applyAlignment="1" applyProtection="1">
      <alignment horizontal="center" vertical="center"/>
    </xf>
    <xf numFmtId="49" fontId="7" fillId="0" borderId="2" xfId="19" applyNumberFormat="1" applyFont="1" applyFill="1" applyBorder="1" applyAlignment="1" applyProtection="1">
      <alignment horizontal="center" vertical="center" wrapText="1"/>
    </xf>
    <xf numFmtId="0" fontId="2" fillId="0" borderId="8" xfId="19" applyNumberFormat="1" applyFont="1" applyFill="1" applyBorder="1" applyAlignment="1" applyProtection="1">
      <alignment horizontal="center" vertical="center"/>
    </xf>
    <xf numFmtId="49" fontId="22" fillId="0" borderId="8" xfId="0" applyNumberFormat="1" applyFont="1" applyFill="1" applyBorder="1" applyAlignment="1">
      <alignment horizontal="left" vertical="center" wrapText="1"/>
    </xf>
    <xf numFmtId="2" fontId="21" fillId="0" borderId="8" xfId="0" applyNumberFormat="1" applyFont="1" applyFill="1" applyBorder="1" applyAlignment="1">
      <alignment horizontal="center" vertical="center" wrapText="1"/>
    </xf>
    <xf numFmtId="2" fontId="29" fillId="0" borderId="8" xfId="12" applyNumberFormat="1" applyFont="1" applyFill="1" applyBorder="1"/>
    <xf numFmtId="2" fontId="27" fillId="0" borderId="30" xfId="12" applyNumberFormat="1" applyFont="1" applyBorder="1" applyAlignment="1">
      <alignment horizontal="right" vertical="center"/>
    </xf>
    <xf numFmtId="0" fontId="22" fillId="2" borderId="5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26" fillId="0" borderId="2" xfId="12" applyFont="1" applyBorder="1" applyAlignment="1">
      <alignment horizontal="center" vertical="center"/>
    </xf>
    <xf numFmtId="0" fontId="26" fillId="0" borderId="46" xfId="12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2" fontId="7" fillId="6" borderId="20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0" fillId="0" borderId="32" xfId="0" applyFont="1" applyFill="1" applyBorder="1" applyAlignment="1">
      <alignment horizontal="center" wrapText="1"/>
    </xf>
    <xf numFmtId="0" fontId="20" fillId="0" borderId="33" xfId="0" applyFont="1" applyFill="1" applyBorder="1" applyAlignment="1">
      <alignment horizontal="center" wrapText="1"/>
    </xf>
    <xf numFmtId="0" fontId="20" fillId="0" borderId="23" xfId="0" applyFont="1" applyFill="1" applyBorder="1" applyAlignment="1">
      <alignment horizontal="center" wrapText="1"/>
    </xf>
    <xf numFmtId="0" fontId="28" fillId="7" borderId="32" xfId="0" applyFont="1" applyFill="1" applyBorder="1" applyAlignment="1">
      <alignment horizontal="center" vertical="center" wrapText="1"/>
    </xf>
    <xf numFmtId="0" fontId="28" fillId="7" borderId="33" xfId="0" applyFont="1" applyFill="1" applyBorder="1" applyAlignment="1">
      <alignment horizontal="center" vertical="center" wrapText="1"/>
    </xf>
    <xf numFmtId="0" fontId="21" fillId="0" borderId="34" xfId="0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horizontal="center" vertical="center"/>
    </xf>
    <xf numFmtId="0" fontId="21" fillId="0" borderId="3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3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1" fontId="21" fillId="0" borderId="36" xfId="0" applyNumberFormat="1" applyFont="1" applyFill="1" applyBorder="1" applyAlignment="1">
      <alignment horizontal="center" vertical="center" wrapText="1"/>
    </xf>
    <xf numFmtId="1" fontId="21" fillId="0" borderId="7" xfId="0" applyNumberFormat="1" applyFont="1" applyFill="1" applyBorder="1" applyAlignment="1">
      <alignment horizontal="center" vertical="center" wrapText="1"/>
    </xf>
    <xf numFmtId="1" fontId="21" fillId="0" borderId="37" xfId="0" applyNumberFormat="1" applyFont="1" applyFill="1" applyBorder="1" applyAlignment="1">
      <alignment horizontal="center" vertical="center" wrapText="1"/>
    </xf>
    <xf numFmtId="1" fontId="21" fillId="0" borderId="38" xfId="0" applyNumberFormat="1" applyFont="1" applyFill="1" applyBorder="1" applyAlignment="1">
      <alignment horizontal="center" vertical="center" wrapText="1"/>
    </xf>
    <xf numFmtId="0" fontId="0" fillId="0" borderId="18" xfId="12" applyFont="1" applyBorder="1" applyAlignment="1">
      <alignment horizontal="center"/>
    </xf>
    <xf numFmtId="0" fontId="31" fillId="0" borderId="18" xfId="12" applyBorder="1" applyAlignment="1">
      <alignment horizontal="center"/>
    </xf>
    <xf numFmtId="0" fontId="31" fillId="0" borderId="42" xfId="12" applyBorder="1" applyAlignment="1">
      <alignment horizontal="center" vertical="center" wrapText="1"/>
    </xf>
    <xf numFmtId="0" fontId="31" fillId="0" borderId="43" xfId="12" applyBorder="1" applyAlignment="1">
      <alignment horizontal="center" vertical="center" wrapText="1"/>
    </xf>
    <xf numFmtId="0" fontId="19" fillId="4" borderId="32" xfId="12" applyFont="1" applyFill="1" applyBorder="1" applyAlignment="1">
      <alignment horizontal="left" vertical="center"/>
    </xf>
    <xf numFmtId="0" fontId="19" fillId="4" borderId="33" xfId="12" applyFont="1" applyFill="1" applyBorder="1" applyAlignment="1">
      <alignment horizontal="left" vertical="center"/>
    </xf>
    <xf numFmtId="0" fontId="19" fillId="4" borderId="44" xfId="12" applyFont="1" applyFill="1" applyBorder="1" applyAlignment="1">
      <alignment horizontal="left" vertical="center"/>
    </xf>
    <xf numFmtId="0" fontId="20" fillId="0" borderId="32" xfId="12" applyFont="1" applyFill="1" applyBorder="1" applyAlignment="1">
      <alignment horizontal="center" wrapText="1"/>
    </xf>
    <xf numFmtId="0" fontId="20" fillId="0" borderId="33" xfId="12" applyFont="1" applyFill="1" applyBorder="1" applyAlignment="1">
      <alignment horizontal="center" wrapText="1"/>
    </xf>
    <xf numFmtId="0" fontId="20" fillId="0" borderId="23" xfId="12" applyFont="1" applyFill="1" applyBorder="1" applyAlignment="1">
      <alignment horizontal="center" wrapText="1"/>
    </xf>
    <xf numFmtId="0" fontId="28" fillId="7" borderId="22" xfId="12" applyFont="1" applyFill="1" applyBorder="1" applyAlignment="1">
      <alignment horizontal="center" vertical="center" wrapText="1"/>
    </xf>
    <xf numFmtId="0" fontId="28" fillId="7" borderId="0" xfId="12" applyFont="1" applyFill="1" applyBorder="1" applyAlignment="1">
      <alignment horizontal="center" vertical="center" wrapText="1"/>
    </xf>
    <xf numFmtId="0" fontId="28" fillId="7" borderId="17" xfId="12" applyFont="1" applyFill="1" applyBorder="1" applyAlignment="1">
      <alignment horizontal="center" vertical="center" wrapText="1"/>
    </xf>
    <xf numFmtId="0" fontId="22" fillId="0" borderId="36" xfId="12" applyFont="1" applyFill="1" applyBorder="1" applyAlignment="1">
      <alignment horizontal="center" vertical="center"/>
    </xf>
    <xf numFmtId="0" fontId="22" fillId="0" borderId="7" xfId="12" applyFont="1" applyFill="1" applyBorder="1" applyAlignment="1">
      <alignment horizontal="center" vertical="center"/>
    </xf>
    <xf numFmtId="0" fontId="22" fillId="0" borderId="36" xfId="12" applyFont="1" applyFill="1" applyBorder="1" applyAlignment="1">
      <alignment horizontal="center" vertical="center" wrapText="1"/>
    </xf>
    <xf numFmtId="0" fontId="22" fillId="0" borderId="7" xfId="12" applyFont="1" applyFill="1" applyBorder="1" applyAlignment="1">
      <alignment horizontal="center" vertical="center" wrapText="1"/>
    </xf>
    <xf numFmtId="0" fontId="18" fillId="0" borderId="39" xfId="12" applyFont="1" applyBorder="1" applyAlignment="1">
      <alignment horizontal="center" vertical="center"/>
    </xf>
    <xf numFmtId="0" fontId="18" fillId="0" borderId="26" xfId="12" applyFont="1" applyBorder="1" applyAlignment="1">
      <alignment horizontal="center" vertical="center"/>
    </xf>
    <xf numFmtId="0" fontId="31" fillId="0" borderId="40" xfId="12" applyBorder="1" applyAlignment="1">
      <alignment horizontal="center" vertical="center" wrapText="1"/>
    </xf>
    <xf numFmtId="0" fontId="31" fillId="0" borderId="41" xfId="12" applyBorder="1" applyAlignment="1">
      <alignment horizontal="center" vertical="center" wrapText="1"/>
    </xf>
    <xf numFmtId="0" fontId="16" fillId="0" borderId="45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</cellXfs>
  <cellStyles count="23">
    <cellStyle name="Dziesiętny 2" xfId="1"/>
    <cellStyle name="Dziesiętny 2 2" xfId="2"/>
    <cellStyle name="Dziesiętny 3" xfId="3"/>
    <cellStyle name="Dziesiętny 3 2" xfId="4"/>
    <cellStyle name="Dziesiętny 3 2 2" xfId="5"/>
    <cellStyle name="Dziesiętny 3 3" xfId="6"/>
    <cellStyle name="Dziesiętny 4" xfId="7"/>
    <cellStyle name="None" xfId="8"/>
    <cellStyle name="Normalny" xfId="0" builtinId="0"/>
    <cellStyle name="Normalny 2" xfId="9"/>
    <cellStyle name="Normalny 2 2" xfId="10"/>
    <cellStyle name="Normalny 2 2 2" xfId="11"/>
    <cellStyle name="Normalny 2 3" xfId="12"/>
    <cellStyle name="Normalny 2_Wykaz_A2_D1" xfId="13"/>
    <cellStyle name="Normalny 4" xfId="14"/>
    <cellStyle name="Normalny 4 2" xfId="15"/>
    <cellStyle name="Normalny 4 2 2" xfId="16"/>
    <cellStyle name="Normalny 4 3" xfId="17"/>
    <cellStyle name="Normalny_slepy-kosztorys" xfId="18"/>
    <cellStyle name="Normalny_TER02" xfId="19"/>
    <cellStyle name="Normalny_wykazy 5.4_x" xfId="20"/>
    <cellStyle name="Normalny_wykazy_5.5.1" xfId="21"/>
    <cellStyle name="Opis" xfId="2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K138"/>
  <sheetViews>
    <sheetView view="pageBreakPreview" topLeftCell="A100" zoomScaleSheetLayoutView="100" workbookViewId="0">
      <selection activeCell="M11" sqref="M11"/>
    </sheetView>
  </sheetViews>
  <sheetFormatPr defaultRowHeight="14.25"/>
  <cols>
    <col min="2" max="2" width="5.125" style="43" customWidth="1"/>
    <col min="3" max="3" width="11.125" style="43" customWidth="1"/>
    <col min="4" max="4" width="55.375" style="43" customWidth="1"/>
    <col min="5" max="6" width="9" style="43"/>
  </cols>
  <sheetData>
    <row r="2" spans="1:8" ht="15" thickBot="1">
      <c r="B2" s="35"/>
      <c r="C2" s="35"/>
      <c r="D2" s="35"/>
      <c r="E2" s="146"/>
      <c r="F2" s="146"/>
    </row>
    <row r="3" spans="1:8" ht="21" thickBot="1">
      <c r="A3" s="33"/>
      <c r="B3" s="147" t="s">
        <v>61</v>
      </c>
      <c r="C3" s="148"/>
      <c r="D3" s="148"/>
      <c r="E3" s="148"/>
      <c r="F3" s="149"/>
    </row>
    <row r="4" spans="1:8" ht="44.25" customHeight="1" thickBot="1">
      <c r="A4" s="33"/>
      <c r="B4" s="150" t="s">
        <v>242</v>
      </c>
      <c r="C4" s="151"/>
      <c r="D4" s="151"/>
      <c r="E4" s="151"/>
      <c r="F4" s="151"/>
      <c r="G4" s="70"/>
      <c r="H4" s="69"/>
    </row>
    <row r="5" spans="1:8">
      <c r="B5" s="152" t="s">
        <v>62</v>
      </c>
      <c r="C5" s="154" t="s">
        <v>63</v>
      </c>
      <c r="D5" s="156" t="s">
        <v>64</v>
      </c>
      <c r="E5" s="158" t="s">
        <v>65</v>
      </c>
      <c r="F5" s="160" t="s">
        <v>66</v>
      </c>
      <c r="G5" s="71"/>
    </row>
    <row r="6" spans="1:8" ht="30.75" customHeight="1" thickBot="1">
      <c r="B6" s="153"/>
      <c r="C6" s="155"/>
      <c r="D6" s="157"/>
      <c r="E6" s="159"/>
      <c r="F6" s="161"/>
    </row>
    <row r="7" spans="1:8">
      <c r="B7" s="62"/>
      <c r="C7" s="56" t="s">
        <v>67</v>
      </c>
      <c r="D7" s="49" t="s">
        <v>68</v>
      </c>
      <c r="E7" s="36"/>
      <c r="F7" s="44"/>
    </row>
    <row r="8" spans="1:8">
      <c r="B8" s="87"/>
      <c r="C8" s="57" t="s">
        <v>69</v>
      </c>
      <c r="D8" s="50" t="s">
        <v>98</v>
      </c>
      <c r="E8" s="37"/>
      <c r="F8" s="45"/>
    </row>
    <row r="9" spans="1:8" ht="25.5">
      <c r="A9" s="32"/>
      <c r="B9" s="64">
        <v>1</v>
      </c>
      <c r="C9" s="124"/>
      <c r="D9" s="51" t="s">
        <v>91</v>
      </c>
      <c r="E9" s="34" t="s">
        <v>49</v>
      </c>
      <c r="F9" s="96">
        <v>0.94499999999999995</v>
      </c>
      <c r="H9" s="32"/>
    </row>
    <row r="10" spans="1:8">
      <c r="A10" s="32"/>
      <c r="B10" s="63"/>
      <c r="C10" s="58" t="s">
        <v>204</v>
      </c>
      <c r="D10" s="50" t="s">
        <v>131</v>
      </c>
      <c r="E10" s="37"/>
      <c r="F10" s="46"/>
      <c r="H10" s="32"/>
    </row>
    <row r="11" spans="1:8" ht="25.5">
      <c r="A11" s="32"/>
      <c r="B11" s="64">
        <f>B9+1</f>
        <v>2</v>
      </c>
      <c r="C11" s="128"/>
      <c r="D11" s="114" t="s">
        <v>231</v>
      </c>
      <c r="E11" s="34" t="s">
        <v>70</v>
      </c>
      <c r="F11" s="97">
        <v>3559</v>
      </c>
      <c r="H11" s="32"/>
    </row>
    <row r="12" spans="1:8">
      <c r="A12" s="32"/>
      <c r="B12" s="64">
        <f>B11+1</f>
        <v>3</v>
      </c>
      <c r="C12" s="128"/>
      <c r="D12" s="113" t="s">
        <v>202</v>
      </c>
      <c r="E12" s="34" t="s">
        <v>70</v>
      </c>
      <c r="F12" s="97">
        <v>3559</v>
      </c>
      <c r="H12" s="32"/>
    </row>
    <row r="13" spans="1:8">
      <c r="A13" s="32"/>
      <c r="B13" s="64">
        <f>B12+1</f>
        <v>4</v>
      </c>
      <c r="C13" s="128"/>
      <c r="D13" s="114" t="s">
        <v>203</v>
      </c>
      <c r="E13" s="34" t="s">
        <v>70</v>
      </c>
      <c r="F13" s="97">
        <v>3559</v>
      </c>
      <c r="H13" s="32"/>
    </row>
    <row r="14" spans="1:8">
      <c r="A14" s="32"/>
      <c r="B14" s="64">
        <f>B13+1</f>
        <v>5</v>
      </c>
      <c r="C14" s="128"/>
      <c r="D14" s="120" t="s">
        <v>162</v>
      </c>
      <c r="E14" s="34" t="s">
        <v>70</v>
      </c>
      <c r="F14" s="97">
        <v>100</v>
      </c>
      <c r="H14" s="32"/>
    </row>
    <row r="15" spans="1:8">
      <c r="A15" s="32"/>
      <c r="B15" s="64">
        <f t="shared" ref="B15:B26" si="0">B14+1</f>
        <v>6</v>
      </c>
      <c r="C15" s="128"/>
      <c r="D15" s="120" t="s">
        <v>163</v>
      </c>
      <c r="E15" s="34" t="s">
        <v>70</v>
      </c>
      <c r="F15" s="97">
        <v>8</v>
      </c>
      <c r="H15" s="32"/>
    </row>
    <row r="16" spans="1:8">
      <c r="A16" s="32"/>
      <c r="B16" s="64">
        <f t="shared" si="0"/>
        <v>7</v>
      </c>
      <c r="C16" s="128"/>
      <c r="D16" s="120" t="s">
        <v>164</v>
      </c>
      <c r="E16" s="34" t="s">
        <v>51</v>
      </c>
      <c r="F16" s="97">
        <v>41</v>
      </c>
      <c r="H16" s="32"/>
    </row>
    <row r="17" spans="1:8">
      <c r="A17" s="32"/>
      <c r="B17" s="64">
        <f t="shared" si="0"/>
        <v>8</v>
      </c>
      <c r="C17" s="128"/>
      <c r="D17" s="114" t="s">
        <v>165</v>
      </c>
      <c r="E17" s="34" t="s">
        <v>51</v>
      </c>
      <c r="F17" s="97">
        <v>23</v>
      </c>
      <c r="H17" s="32"/>
    </row>
    <row r="18" spans="1:8">
      <c r="A18" s="32"/>
      <c r="B18" s="64">
        <f t="shared" si="0"/>
        <v>9</v>
      </c>
      <c r="C18" s="128"/>
      <c r="D18" s="112" t="s">
        <v>158</v>
      </c>
      <c r="E18" s="34" t="s">
        <v>51</v>
      </c>
      <c r="F18" s="97">
        <v>9.5</v>
      </c>
      <c r="H18" s="32"/>
    </row>
    <row r="19" spans="1:8">
      <c r="A19" s="32"/>
      <c r="B19" s="64">
        <f t="shared" si="0"/>
        <v>10</v>
      </c>
      <c r="C19" s="128"/>
      <c r="D19" s="112" t="s">
        <v>134</v>
      </c>
      <c r="E19" s="34" t="s">
        <v>51</v>
      </c>
      <c r="F19" s="97">
        <v>18</v>
      </c>
      <c r="H19" s="32"/>
    </row>
    <row r="20" spans="1:8">
      <c r="A20" s="32"/>
      <c r="B20" s="64">
        <f t="shared" si="0"/>
        <v>11</v>
      </c>
      <c r="C20" s="128"/>
      <c r="D20" s="112" t="s">
        <v>159</v>
      </c>
      <c r="E20" s="34" t="s">
        <v>90</v>
      </c>
      <c r="F20" s="97">
        <v>10.8</v>
      </c>
      <c r="H20" s="32"/>
    </row>
    <row r="21" spans="1:8">
      <c r="A21" s="32"/>
      <c r="B21" s="64">
        <f t="shared" si="0"/>
        <v>12</v>
      </c>
      <c r="C21" s="128"/>
      <c r="D21" s="112" t="s">
        <v>160</v>
      </c>
      <c r="E21" s="34" t="s">
        <v>51</v>
      </c>
      <c r="F21" s="97">
        <v>11</v>
      </c>
      <c r="H21" s="32"/>
    </row>
    <row r="22" spans="1:8">
      <c r="A22" s="32"/>
      <c r="B22" s="64">
        <f t="shared" si="0"/>
        <v>13</v>
      </c>
      <c r="C22" s="128"/>
      <c r="D22" s="112" t="s">
        <v>135</v>
      </c>
      <c r="E22" s="34" t="s">
        <v>90</v>
      </c>
      <c r="F22" s="97">
        <v>17.8</v>
      </c>
      <c r="H22" s="32"/>
    </row>
    <row r="23" spans="1:8">
      <c r="A23" s="32"/>
      <c r="B23" s="64">
        <f t="shared" si="0"/>
        <v>14</v>
      </c>
      <c r="C23" s="128"/>
      <c r="D23" s="112" t="s">
        <v>161</v>
      </c>
      <c r="E23" s="34" t="s">
        <v>87</v>
      </c>
      <c r="F23" s="97">
        <v>1</v>
      </c>
      <c r="H23" s="32"/>
    </row>
    <row r="24" spans="1:8">
      <c r="A24" s="32"/>
      <c r="B24" s="64">
        <f t="shared" si="0"/>
        <v>15</v>
      </c>
      <c r="C24" s="128"/>
      <c r="D24" s="112" t="s">
        <v>166</v>
      </c>
      <c r="E24" s="34" t="s">
        <v>51</v>
      </c>
      <c r="F24" s="97">
        <v>4</v>
      </c>
      <c r="H24" s="32"/>
    </row>
    <row r="25" spans="1:8">
      <c r="A25" s="32"/>
      <c r="B25" s="64">
        <f t="shared" si="0"/>
        <v>16</v>
      </c>
      <c r="C25" s="128"/>
      <c r="D25" s="112" t="s">
        <v>133</v>
      </c>
      <c r="E25" s="34" t="s">
        <v>87</v>
      </c>
      <c r="F25" s="97">
        <v>8</v>
      </c>
      <c r="H25" s="32"/>
    </row>
    <row r="26" spans="1:8">
      <c r="A26" s="32"/>
      <c r="B26" s="64">
        <f t="shared" si="0"/>
        <v>17</v>
      </c>
      <c r="C26" s="128"/>
      <c r="D26" s="112" t="s">
        <v>132</v>
      </c>
      <c r="E26" s="34" t="s">
        <v>87</v>
      </c>
      <c r="F26" s="97">
        <v>15</v>
      </c>
      <c r="H26" s="32"/>
    </row>
    <row r="27" spans="1:8">
      <c r="A27" s="32"/>
      <c r="B27" s="63"/>
      <c r="C27" s="58" t="s">
        <v>205</v>
      </c>
      <c r="D27" s="50" t="s">
        <v>196</v>
      </c>
      <c r="E27" s="37"/>
      <c r="F27" s="46"/>
      <c r="H27" s="32"/>
    </row>
    <row r="28" spans="1:8" ht="25.5">
      <c r="A28" s="32"/>
      <c r="B28" s="64">
        <v>18</v>
      </c>
      <c r="C28" s="128"/>
      <c r="D28" s="112" t="s">
        <v>197</v>
      </c>
      <c r="E28" s="34" t="s">
        <v>87</v>
      </c>
      <c r="F28" s="97">
        <v>30</v>
      </c>
      <c r="H28" s="32"/>
    </row>
    <row r="29" spans="1:8" ht="25.5">
      <c r="A29" s="32"/>
      <c r="B29" s="64">
        <f>B28+1</f>
        <v>19</v>
      </c>
      <c r="C29" s="128"/>
      <c r="D29" s="112" t="s">
        <v>226</v>
      </c>
      <c r="E29" s="34" t="s">
        <v>87</v>
      </c>
      <c r="F29" s="97">
        <v>2</v>
      </c>
      <c r="H29" s="32"/>
    </row>
    <row r="30" spans="1:8" ht="25.5">
      <c r="A30" s="32"/>
      <c r="B30" s="64">
        <f>B29+1</f>
        <v>20</v>
      </c>
      <c r="C30" s="128"/>
      <c r="D30" s="112" t="s">
        <v>227</v>
      </c>
      <c r="E30" s="34" t="s">
        <v>87</v>
      </c>
      <c r="F30" s="97">
        <v>1</v>
      </c>
      <c r="H30" s="32"/>
    </row>
    <row r="31" spans="1:8" ht="25.5">
      <c r="A31" s="32"/>
      <c r="B31" s="64">
        <f>B30+1</f>
        <v>21</v>
      </c>
      <c r="C31" s="128"/>
      <c r="D31" s="112" t="s">
        <v>228</v>
      </c>
      <c r="E31" s="34" t="s">
        <v>87</v>
      </c>
      <c r="F31" s="97">
        <v>1</v>
      </c>
      <c r="H31" s="32"/>
    </row>
    <row r="32" spans="1:8">
      <c r="A32" s="32"/>
      <c r="B32" s="64">
        <f>B31+1</f>
        <v>22</v>
      </c>
      <c r="C32" s="128"/>
      <c r="D32" s="112" t="s">
        <v>230</v>
      </c>
      <c r="E32" s="34" t="s">
        <v>87</v>
      </c>
      <c r="F32" s="97">
        <v>1</v>
      </c>
      <c r="H32" s="32"/>
    </row>
    <row r="33" spans="2:8">
      <c r="B33" s="65"/>
      <c r="C33" s="99" t="s">
        <v>105</v>
      </c>
      <c r="D33" s="53" t="s">
        <v>106</v>
      </c>
      <c r="E33" s="39"/>
      <c r="F33" s="48"/>
      <c r="H33" s="32"/>
    </row>
    <row r="34" spans="2:8">
      <c r="B34" s="63"/>
      <c r="C34" s="58" t="s">
        <v>107</v>
      </c>
      <c r="D34" s="98" t="s">
        <v>108</v>
      </c>
      <c r="E34" s="40"/>
      <c r="F34" s="46"/>
      <c r="H34" s="32"/>
    </row>
    <row r="35" spans="2:8" ht="25.5">
      <c r="B35" s="64">
        <f>B32+1</f>
        <v>23</v>
      </c>
      <c r="C35" s="124"/>
      <c r="D35" s="51" t="s">
        <v>232</v>
      </c>
      <c r="E35" s="34" t="s">
        <v>90</v>
      </c>
      <c r="F35" s="97">
        <v>1258.3</v>
      </c>
      <c r="H35" s="32"/>
    </row>
    <row r="36" spans="2:8">
      <c r="B36" s="63"/>
      <c r="C36" s="58" t="s">
        <v>109</v>
      </c>
      <c r="D36" s="50" t="s">
        <v>110</v>
      </c>
      <c r="E36" s="40"/>
      <c r="F36" s="46"/>
      <c r="H36" s="32"/>
    </row>
    <row r="37" spans="2:8" ht="25.5">
      <c r="B37" s="64">
        <f>B35+1</f>
        <v>24</v>
      </c>
      <c r="C37" s="129"/>
      <c r="D37" s="51" t="s">
        <v>167</v>
      </c>
      <c r="E37" s="34" t="s">
        <v>90</v>
      </c>
      <c r="F37" s="97">
        <v>129</v>
      </c>
      <c r="H37" s="32"/>
    </row>
    <row r="38" spans="2:8">
      <c r="B38" s="65"/>
      <c r="C38" s="107" t="s">
        <v>111</v>
      </c>
      <c r="D38" s="53" t="s">
        <v>112</v>
      </c>
      <c r="E38" s="39"/>
      <c r="F38" s="48"/>
      <c r="H38" s="32"/>
    </row>
    <row r="39" spans="2:8">
      <c r="B39" s="63"/>
      <c r="C39" s="58" t="s">
        <v>117</v>
      </c>
      <c r="D39" s="50" t="s">
        <v>213</v>
      </c>
      <c r="E39" s="40"/>
      <c r="F39" s="46"/>
      <c r="H39" s="32"/>
    </row>
    <row r="40" spans="2:8" ht="38.25">
      <c r="B40" s="64">
        <f>B37+1</f>
        <v>25</v>
      </c>
      <c r="C40" s="124"/>
      <c r="D40" s="51" t="s">
        <v>214</v>
      </c>
      <c r="E40" s="34" t="s">
        <v>51</v>
      </c>
      <c r="F40" s="97">
        <v>9.5</v>
      </c>
      <c r="H40" s="32"/>
    </row>
    <row r="41" spans="2:8" ht="38.25">
      <c r="B41" s="64">
        <f>B40+1</f>
        <v>26</v>
      </c>
      <c r="C41" s="124"/>
      <c r="D41" s="51" t="s">
        <v>215</v>
      </c>
      <c r="E41" s="34" t="s">
        <v>51</v>
      </c>
      <c r="F41" s="97">
        <v>9.5</v>
      </c>
      <c r="H41" s="32"/>
    </row>
    <row r="42" spans="2:8" ht="25.5">
      <c r="B42" s="64">
        <f>B41+1</f>
        <v>27</v>
      </c>
      <c r="C42" s="124"/>
      <c r="D42" s="51" t="s">
        <v>216</v>
      </c>
      <c r="E42" s="34" t="s">
        <v>87</v>
      </c>
      <c r="F42" s="97">
        <v>2</v>
      </c>
      <c r="H42" s="32"/>
    </row>
    <row r="43" spans="2:8" ht="25.5">
      <c r="B43" s="64">
        <f>B42+1</f>
        <v>28</v>
      </c>
      <c r="C43" s="124"/>
      <c r="D43" s="51" t="s">
        <v>217</v>
      </c>
      <c r="E43" s="34" t="s">
        <v>87</v>
      </c>
      <c r="F43" s="97">
        <v>2</v>
      </c>
      <c r="H43" s="32"/>
    </row>
    <row r="44" spans="2:8">
      <c r="B44" s="63"/>
      <c r="C44" s="58" t="s">
        <v>207</v>
      </c>
      <c r="D44" s="50" t="s">
        <v>206</v>
      </c>
      <c r="E44" s="40"/>
      <c r="F44" s="46"/>
      <c r="H44" s="32"/>
    </row>
    <row r="45" spans="2:8">
      <c r="B45" s="64">
        <f>B43+1</f>
        <v>29</v>
      </c>
      <c r="C45" s="124"/>
      <c r="D45" s="51" t="s">
        <v>169</v>
      </c>
      <c r="E45" s="34" t="s">
        <v>51</v>
      </c>
      <c r="F45" s="97">
        <v>128</v>
      </c>
      <c r="H45" s="32"/>
    </row>
    <row r="46" spans="2:8">
      <c r="B46" s="64">
        <f>B45+1</f>
        <v>30</v>
      </c>
      <c r="C46" s="124"/>
      <c r="D46" s="51" t="s">
        <v>170</v>
      </c>
      <c r="E46" s="34" t="s">
        <v>87</v>
      </c>
      <c r="F46" s="97">
        <v>22</v>
      </c>
      <c r="H46" s="32"/>
    </row>
    <row r="47" spans="2:8" ht="15" customHeight="1">
      <c r="B47" s="64">
        <f>B46+1</f>
        <v>31</v>
      </c>
      <c r="C47" s="124"/>
      <c r="D47" s="51" t="s">
        <v>171</v>
      </c>
      <c r="E47" s="34" t="s">
        <v>87</v>
      </c>
      <c r="F47" s="97">
        <v>7</v>
      </c>
      <c r="H47" s="32"/>
    </row>
    <row r="48" spans="2:8" ht="15" customHeight="1">
      <c r="B48" s="64">
        <f>B47+1</f>
        <v>32</v>
      </c>
      <c r="C48" s="124"/>
      <c r="D48" s="51" t="s">
        <v>218</v>
      </c>
      <c r="E48" s="34" t="s">
        <v>87</v>
      </c>
      <c r="F48" s="97">
        <v>3</v>
      </c>
      <c r="H48" s="32"/>
    </row>
    <row r="49" spans="2:8" ht="25.5">
      <c r="B49" s="64">
        <f>B48+1</f>
        <v>33</v>
      </c>
      <c r="C49" s="124"/>
      <c r="D49" s="51" t="s">
        <v>177</v>
      </c>
      <c r="E49" s="34" t="s">
        <v>51</v>
      </c>
      <c r="F49" s="97">
        <v>243.6</v>
      </c>
      <c r="H49" s="32"/>
    </row>
    <row r="50" spans="2:8" ht="25.5">
      <c r="B50" s="64">
        <f>B49+1</f>
        <v>34</v>
      </c>
      <c r="C50" s="124"/>
      <c r="D50" s="51" t="s">
        <v>172</v>
      </c>
      <c r="E50" s="34" t="s">
        <v>87</v>
      </c>
      <c r="F50" s="97">
        <v>3</v>
      </c>
      <c r="H50" s="32"/>
    </row>
    <row r="51" spans="2:8">
      <c r="B51" s="63"/>
      <c r="C51" s="58" t="s">
        <v>137</v>
      </c>
      <c r="D51" s="115" t="s">
        <v>140</v>
      </c>
      <c r="E51" s="40"/>
      <c r="F51" s="46"/>
      <c r="H51" s="32"/>
    </row>
    <row r="52" spans="2:8">
      <c r="B52" s="64">
        <f>B50+1</f>
        <v>35</v>
      </c>
      <c r="C52" s="129"/>
      <c r="D52" s="51" t="s">
        <v>168</v>
      </c>
      <c r="E52" s="34" t="s">
        <v>51</v>
      </c>
      <c r="F52" s="97">
        <v>269</v>
      </c>
      <c r="H52" s="32"/>
    </row>
    <row r="53" spans="2:8">
      <c r="B53" s="65"/>
      <c r="C53" s="99" t="s">
        <v>88</v>
      </c>
      <c r="D53" s="53" t="s">
        <v>71</v>
      </c>
      <c r="E53" s="39"/>
      <c r="F53" s="48"/>
      <c r="H53" s="32"/>
    </row>
    <row r="54" spans="2:8">
      <c r="B54" s="63"/>
      <c r="C54" s="58" t="s">
        <v>74</v>
      </c>
      <c r="D54" s="98" t="s">
        <v>75</v>
      </c>
      <c r="E54" s="40"/>
      <c r="F54" s="46"/>
      <c r="H54" s="32"/>
    </row>
    <row r="55" spans="2:8" ht="25.5">
      <c r="B55" s="64">
        <f>B52+1</f>
        <v>36</v>
      </c>
      <c r="C55" s="124"/>
      <c r="D55" s="51" t="s">
        <v>173</v>
      </c>
      <c r="E55" s="34" t="s">
        <v>70</v>
      </c>
      <c r="F55" s="97">
        <v>178</v>
      </c>
      <c r="H55" s="32"/>
    </row>
    <row r="56" spans="2:8" ht="25.5">
      <c r="B56" s="64">
        <f>B55+1</f>
        <v>37</v>
      </c>
      <c r="C56" s="124"/>
      <c r="D56" s="51" t="s">
        <v>174</v>
      </c>
      <c r="E56" s="34" t="s">
        <v>70</v>
      </c>
      <c r="F56" s="97">
        <v>253</v>
      </c>
      <c r="H56" s="32"/>
    </row>
    <row r="57" spans="2:8" ht="25.5">
      <c r="B57" s="64">
        <f>B56+1</f>
        <v>38</v>
      </c>
      <c r="C57" s="124"/>
      <c r="D57" s="51" t="s">
        <v>175</v>
      </c>
      <c r="E57" s="34" t="s">
        <v>70</v>
      </c>
      <c r="F57" s="97">
        <v>1638.6</v>
      </c>
      <c r="H57" s="32"/>
    </row>
    <row r="58" spans="2:8" ht="25.5">
      <c r="B58" s="64">
        <f>B57+1</f>
        <v>39</v>
      </c>
      <c r="C58" s="124"/>
      <c r="D58" s="51" t="s">
        <v>136</v>
      </c>
      <c r="E58" s="34" t="s">
        <v>70</v>
      </c>
      <c r="F58" s="97">
        <v>646</v>
      </c>
      <c r="H58" s="32"/>
    </row>
    <row r="59" spans="2:8" ht="25.5">
      <c r="B59" s="64">
        <f>B58+1</f>
        <v>40</v>
      </c>
      <c r="C59" s="124"/>
      <c r="D59" s="51" t="s">
        <v>233</v>
      </c>
      <c r="E59" s="34" t="s">
        <v>70</v>
      </c>
      <c r="F59" s="97">
        <v>3559</v>
      </c>
      <c r="H59" s="32"/>
    </row>
    <row r="60" spans="2:8">
      <c r="B60" s="63"/>
      <c r="C60" s="58" t="s">
        <v>118</v>
      </c>
      <c r="D60" s="50" t="s">
        <v>138</v>
      </c>
      <c r="E60" s="40"/>
      <c r="F60" s="46"/>
      <c r="H60" s="32"/>
    </row>
    <row r="61" spans="2:8" ht="25.5">
      <c r="B61" s="64">
        <f>B59+1</f>
        <v>41</v>
      </c>
      <c r="C61" s="124"/>
      <c r="D61" s="51" t="s">
        <v>176</v>
      </c>
      <c r="E61" s="34" t="s">
        <v>70</v>
      </c>
      <c r="F61" s="97">
        <v>178</v>
      </c>
      <c r="H61" s="32"/>
    </row>
    <row r="62" spans="2:8">
      <c r="B62" s="63"/>
      <c r="C62" s="58" t="s">
        <v>93</v>
      </c>
      <c r="D62" s="50" t="s">
        <v>92</v>
      </c>
      <c r="E62" s="40"/>
      <c r="F62" s="46"/>
      <c r="H62" s="32"/>
    </row>
    <row r="63" spans="2:8" ht="25.5">
      <c r="B63" s="64">
        <f>B61+1</f>
        <v>42</v>
      </c>
      <c r="C63" s="124"/>
      <c r="D63" s="51" t="s">
        <v>237</v>
      </c>
      <c r="E63" s="34" t="s">
        <v>70</v>
      </c>
      <c r="F63" s="97">
        <v>7205.7</v>
      </c>
      <c r="H63" s="32"/>
    </row>
    <row r="64" spans="2:8" ht="25.5">
      <c r="B64" s="64">
        <f>B63+1</f>
        <v>43</v>
      </c>
      <c r="C64" s="124"/>
      <c r="D64" s="51" t="s">
        <v>236</v>
      </c>
      <c r="E64" s="34" t="s">
        <v>70</v>
      </c>
      <c r="F64" s="97">
        <v>4241.24</v>
      </c>
      <c r="H64" s="32"/>
    </row>
    <row r="65" spans="2:11" ht="25.5">
      <c r="B65" s="64">
        <f>B64+1</f>
        <v>44</v>
      </c>
      <c r="C65" s="124"/>
      <c r="D65" s="51" t="s">
        <v>238</v>
      </c>
      <c r="E65" s="34" t="s">
        <v>70</v>
      </c>
      <c r="F65" s="97">
        <v>7205.7</v>
      </c>
      <c r="H65" s="32"/>
      <c r="K65" s="32"/>
    </row>
    <row r="66" spans="2:11">
      <c r="B66" s="63"/>
      <c r="C66" s="58" t="s">
        <v>89</v>
      </c>
      <c r="D66" s="50" t="s">
        <v>94</v>
      </c>
      <c r="E66" s="40"/>
      <c r="F66" s="46"/>
      <c r="H66" s="32"/>
    </row>
    <row r="67" spans="2:11" ht="29.25" customHeight="1">
      <c r="B67" s="64">
        <f>B65+1</f>
        <v>45</v>
      </c>
      <c r="C67" s="130"/>
      <c r="D67" s="51" t="s">
        <v>178</v>
      </c>
      <c r="E67" s="34" t="s">
        <v>70</v>
      </c>
      <c r="F67" s="97">
        <v>28</v>
      </c>
      <c r="H67" s="32"/>
    </row>
    <row r="68" spans="2:11" ht="25.5">
      <c r="B68" s="64">
        <f>B67+1</f>
        <v>46</v>
      </c>
      <c r="C68" s="130"/>
      <c r="D68" s="51" t="s">
        <v>180</v>
      </c>
      <c r="E68" s="34" t="s">
        <v>70</v>
      </c>
      <c r="F68" s="97">
        <v>4176.24</v>
      </c>
      <c r="H68" s="32"/>
    </row>
    <row r="69" spans="2:11">
      <c r="B69" s="63"/>
      <c r="C69" s="58" t="s">
        <v>81</v>
      </c>
      <c r="D69" s="50" t="s">
        <v>103</v>
      </c>
      <c r="E69" s="40"/>
      <c r="F69" s="46"/>
      <c r="H69" s="32"/>
    </row>
    <row r="70" spans="2:11" ht="25.5">
      <c r="B70" s="64">
        <f>B68+1</f>
        <v>47</v>
      </c>
      <c r="C70" s="130"/>
      <c r="D70" s="51" t="s">
        <v>179</v>
      </c>
      <c r="E70" s="34" t="s">
        <v>70</v>
      </c>
      <c r="F70" s="97">
        <v>1638.6</v>
      </c>
      <c r="H70" s="32"/>
    </row>
    <row r="71" spans="2:11" ht="25.5">
      <c r="B71" s="64">
        <f>B70+1</f>
        <v>48</v>
      </c>
      <c r="C71" s="130"/>
      <c r="D71" s="51" t="s">
        <v>219</v>
      </c>
      <c r="E71" s="34" t="s">
        <v>70</v>
      </c>
      <c r="F71" s="97">
        <v>253</v>
      </c>
      <c r="H71" s="32"/>
    </row>
    <row r="72" spans="2:11">
      <c r="B72" s="65"/>
      <c r="C72" s="59" t="s">
        <v>72</v>
      </c>
      <c r="D72" s="52" t="s">
        <v>73</v>
      </c>
      <c r="E72" s="39"/>
      <c r="F72" s="47"/>
      <c r="H72" s="32"/>
    </row>
    <row r="73" spans="2:11">
      <c r="B73" s="63"/>
      <c r="C73" s="58" t="s">
        <v>208</v>
      </c>
      <c r="D73" s="54" t="s">
        <v>209</v>
      </c>
      <c r="E73" s="41"/>
      <c r="F73" s="46"/>
      <c r="H73" s="32"/>
    </row>
    <row r="74" spans="2:11" ht="18" customHeight="1">
      <c r="B74" s="64">
        <f>B71+1</f>
        <v>49</v>
      </c>
      <c r="C74" s="124"/>
      <c r="D74" s="55" t="s">
        <v>220</v>
      </c>
      <c r="E74" s="34" t="s">
        <v>70</v>
      </c>
      <c r="F74" s="97">
        <v>130.5</v>
      </c>
      <c r="H74" s="32"/>
    </row>
    <row r="75" spans="2:11" ht="25.5">
      <c r="B75" s="64">
        <f>B74+1</f>
        <v>50</v>
      </c>
      <c r="C75" s="124"/>
      <c r="D75" s="55" t="s">
        <v>153</v>
      </c>
      <c r="E75" s="34" t="s">
        <v>70</v>
      </c>
      <c r="F75" s="97">
        <v>150</v>
      </c>
      <c r="H75" s="32"/>
    </row>
    <row r="76" spans="2:11">
      <c r="B76" s="63"/>
      <c r="C76" s="58" t="s">
        <v>210</v>
      </c>
      <c r="D76" s="54" t="s">
        <v>101</v>
      </c>
      <c r="E76" s="41"/>
      <c r="F76" s="46"/>
      <c r="H76" s="32"/>
    </row>
    <row r="77" spans="2:11" ht="25.5">
      <c r="B77" s="64">
        <f>B75+1</f>
        <v>51</v>
      </c>
      <c r="C77" s="124"/>
      <c r="D77" s="55" t="s">
        <v>181</v>
      </c>
      <c r="E77" s="34" t="s">
        <v>70</v>
      </c>
      <c r="F77" s="97">
        <v>4056.9</v>
      </c>
      <c r="H77" s="32"/>
    </row>
    <row r="78" spans="2:11" ht="25.5">
      <c r="B78" s="64">
        <f>B77+1</f>
        <v>52</v>
      </c>
      <c r="C78" s="124"/>
      <c r="D78" s="51" t="s">
        <v>229</v>
      </c>
      <c r="E78" s="34" t="s">
        <v>221</v>
      </c>
      <c r="F78" s="97">
        <v>118.08</v>
      </c>
      <c r="H78" s="32"/>
    </row>
    <row r="79" spans="2:11" ht="25.5">
      <c r="B79" s="64">
        <f>B78+1</f>
        <v>53</v>
      </c>
      <c r="C79" s="124"/>
      <c r="D79" s="51" t="s">
        <v>235</v>
      </c>
      <c r="E79" s="34" t="s">
        <v>70</v>
      </c>
      <c r="F79" s="97">
        <v>5628</v>
      </c>
      <c r="H79" s="32"/>
    </row>
    <row r="80" spans="2:11" ht="38.25">
      <c r="B80" s="64">
        <f>B79+1</f>
        <v>54</v>
      </c>
      <c r="C80" s="124"/>
      <c r="D80" s="51" t="s">
        <v>182</v>
      </c>
      <c r="E80" s="34" t="s">
        <v>70</v>
      </c>
      <c r="F80" s="97">
        <v>37</v>
      </c>
      <c r="H80" s="32"/>
    </row>
    <row r="81" spans="2:8">
      <c r="B81" s="63"/>
      <c r="C81" s="58" t="s">
        <v>222</v>
      </c>
      <c r="D81" s="54" t="s">
        <v>223</v>
      </c>
      <c r="E81" s="41"/>
      <c r="F81" s="46"/>
      <c r="H81" s="32"/>
    </row>
    <row r="82" spans="2:8" ht="25.5">
      <c r="B82" s="64">
        <f>B80+1</f>
        <v>55</v>
      </c>
      <c r="C82" s="124"/>
      <c r="D82" s="55" t="s">
        <v>224</v>
      </c>
      <c r="E82" s="34" t="s">
        <v>70</v>
      </c>
      <c r="F82" s="97">
        <v>1574.4</v>
      </c>
      <c r="H82" s="32"/>
    </row>
    <row r="83" spans="2:8">
      <c r="B83" s="63"/>
      <c r="C83" s="58" t="s">
        <v>82</v>
      </c>
      <c r="D83" s="88" t="s">
        <v>102</v>
      </c>
      <c r="E83" s="41"/>
      <c r="F83" s="46"/>
      <c r="H83" s="32"/>
    </row>
    <row r="84" spans="2:8" ht="38.25">
      <c r="B84" s="64">
        <f>B82+1</f>
        <v>56</v>
      </c>
      <c r="C84" s="124"/>
      <c r="D84" s="55" t="s">
        <v>183</v>
      </c>
      <c r="E84" s="34" t="s">
        <v>70</v>
      </c>
      <c r="F84" s="97">
        <v>253</v>
      </c>
      <c r="H84" s="32"/>
    </row>
    <row r="85" spans="2:8">
      <c r="B85" s="65"/>
      <c r="C85" s="59" t="s">
        <v>113</v>
      </c>
      <c r="D85" s="52" t="s">
        <v>114</v>
      </c>
      <c r="E85" s="39"/>
      <c r="F85" s="47"/>
      <c r="H85" s="32"/>
    </row>
    <row r="86" spans="2:8" ht="25.5">
      <c r="B86" s="63"/>
      <c r="C86" s="58" t="s">
        <v>139</v>
      </c>
      <c r="D86" s="54" t="s">
        <v>234</v>
      </c>
      <c r="E86" s="41"/>
      <c r="F86" s="46"/>
      <c r="H86" s="32"/>
    </row>
    <row r="87" spans="2:8" ht="46.5" customHeight="1">
      <c r="B87" s="64">
        <f>B84+1</f>
        <v>57</v>
      </c>
      <c r="C87" s="124"/>
      <c r="D87" s="55" t="s">
        <v>186</v>
      </c>
      <c r="E87" s="34" t="s">
        <v>70</v>
      </c>
      <c r="F87" s="97">
        <v>22</v>
      </c>
      <c r="H87" s="32"/>
    </row>
    <row r="88" spans="2:8">
      <c r="B88" s="63"/>
      <c r="C88" s="58" t="s">
        <v>115</v>
      </c>
      <c r="D88" s="54" t="s">
        <v>116</v>
      </c>
      <c r="E88" s="41"/>
      <c r="F88" s="46"/>
      <c r="H88" s="32"/>
    </row>
    <row r="89" spans="2:8" ht="38.25">
      <c r="B89" s="64">
        <f>B87+1</f>
        <v>58</v>
      </c>
      <c r="C89" s="124"/>
      <c r="D89" s="55" t="s">
        <v>185</v>
      </c>
      <c r="E89" s="34" t="s">
        <v>70</v>
      </c>
      <c r="F89" s="97">
        <v>66</v>
      </c>
      <c r="H89" s="32"/>
    </row>
    <row r="90" spans="2:8">
      <c r="B90" s="63"/>
      <c r="C90" s="58" t="s">
        <v>119</v>
      </c>
      <c r="D90" s="54" t="s">
        <v>184</v>
      </c>
      <c r="E90" s="41"/>
      <c r="F90" s="46"/>
      <c r="H90" s="32"/>
    </row>
    <row r="91" spans="2:8" ht="25.5">
      <c r="B91" s="64">
        <f>B89+1</f>
        <v>59</v>
      </c>
      <c r="C91" s="124"/>
      <c r="D91" s="55" t="s">
        <v>120</v>
      </c>
      <c r="E91" s="34" t="s">
        <v>70</v>
      </c>
      <c r="F91" s="97">
        <v>646</v>
      </c>
      <c r="H91" s="32"/>
    </row>
    <row r="92" spans="2:8">
      <c r="B92" s="63"/>
      <c r="C92" s="58" t="s">
        <v>211</v>
      </c>
      <c r="D92" s="54" t="s">
        <v>121</v>
      </c>
      <c r="E92" s="41"/>
      <c r="F92" s="46"/>
      <c r="H92" s="32"/>
    </row>
    <row r="93" spans="2:8" ht="25.5">
      <c r="B93" s="64">
        <f>B91+1</f>
        <v>60</v>
      </c>
      <c r="C93" s="124"/>
      <c r="D93" s="108" t="s">
        <v>187</v>
      </c>
      <c r="E93" s="109" t="s">
        <v>51</v>
      </c>
      <c r="F93" s="97">
        <v>67</v>
      </c>
      <c r="H93" s="32"/>
    </row>
    <row r="94" spans="2:8" ht="18.75" customHeight="1">
      <c r="B94" s="64">
        <f>B93+1</f>
        <v>61</v>
      </c>
      <c r="C94" s="131"/>
      <c r="D94" s="55" t="s">
        <v>154</v>
      </c>
      <c r="E94" s="34" t="s">
        <v>87</v>
      </c>
      <c r="F94" s="97">
        <v>14</v>
      </c>
      <c r="H94" s="32"/>
    </row>
    <row r="95" spans="2:8">
      <c r="B95" s="63"/>
      <c r="C95" s="58" t="s">
        <v>155</v>
      </c>
      <c r="D95" s="54" t="s">
        <v>156</v>
      </c>
      <c r="E95" s="41"/>
      <c r="F95" s="46"/>
      <c r="H95" s="32"/>
    </row>
    <row r="96" spans="2:8">
      <c r="B96" s="64">
        <f>B94+1</f>
        <v>62</v>
      </c>
      <c r="C96" s="124"/>
      <c r="D96" s="55" t="s">
        <v>157</v>
      </c>
      <c r="E96" s="34" t="s">
        <v>51</v>
      </c>
      <c r="F96" s="97">
        <v>384</v>
      </c>
      <c r="H96" s="32"/>
    </row>
    <row r="97" spans="2:8">
      <c r="B97" s="65"/>
      <c r="C97" s="59" t="s">
        <v>122</v>
      </c>
      <c r="D97" s="52" t="s">
        <v>123</v>
      </c>
      <c r="E97" s="39"/>
      <c r="F97" s="47"/>
      <c r="H97" s="32"/>
    </row>
    <row r="98" spans="2:8">
      <c r="B98" s="63"/>
      <c r="C98" s="58" t="s">
        <v>124</v>
      </c>
      <c r="D98" s="54" t="s">
        <v>125</v>
      </c>
      <c r="E98" s="41"/>
      <c r="F98" s="46"/>
      <c r="H98" s="32"/>
    </row>
    <row r="99" spans="2:8" ht="25.5">
      <c r="B99" s="64">
        <f>B96+1</f>
        <v>63</v>
      </c>
      <c r="C99" s="124"/>
      <c r="D99" s="110" t="s">
        <v>141</v>
      </c>
      <c r="E99" s="34" t="s">
        <v>70</v>
      </c>
      <c r="F99" s="97">
        <v>97.8</v>
      </c>
      <c r="H99" s="32"/>
    </row>
    <row r="100" spans="2:8" ht="25.5">
      <c r="B100" s="64">
        <f>B99+1</f>
        <v>64</v>
      </c>
      <c r="C100" s="124"/>
      <c r="D100" s="110" t="s">
        <v>142</v>
      </c>
      <c r="E100" s="34" t="s">
        <v>70</v>
      </c>
      <c r="F100" s="97">
        <v>9.4</v>
      </c>
      <c r="H100" s="32"/>
    </row>
    <row r="101" spans="2:8" ht="25.5">
      <c r="B101" s="64">
        <f>B100+1</f>
        <v>65</v>
      </c>
      <c r="C101" s="124"/>
      <c r="D101" s="110" t="s">
        <v>201</v>
      </c>
      <c r="E101" s="34" t="s">
        <v>70</v>
      </c>
      <c r="F101" s="97">
        <v>77.900000000000006</v>
      </c>
      <c r="H101" s="32"/>
    </row>
    <row r="102" spans="2:8">
      <c r="B102" s="63"/>
      <c r="C102" s="58" t="s">
        <v>126</v>
      </c>
      <c r="D102" s="54" t="s">
        <v>127</v>
      </c>
      <c r="E102" s="41"/>
      <c r="F102" s="46"/>
      <c r="H102" s="32"/>
    </row>
    <row r="103" spans="2:8" ht="25.5">
      <c r="B103" s="64">
        <f>B101+1</f>
        <v>66</v>
      </c>
      <c r="C103" s="124"/>
      <c r="D103" s="111" t="s">
        <v>128</v>
      </c>
      <c r="E103" s="34" t="s">
        <v>87</v>
      </c>
      <c r="F103" s="97">
        <v>25</v>
      </c>
      <c r="H103" s="32"/>
    </row>
    <row r="104" spans="2:8" ht="25.5">
      <c r="B104" s="64">
        <f>B103+1</f>
        <v>67</v>
      </c>
      <c r="C104" s="124"/>
      <c r="D104" s="55" t="s">
        <v>129</v>
      </c>
      <c r="E104" s="34" t="s">
        <v>87</v>
      </c>
      <c r="F104" s="97">
        <v>8</v>
      </c>
      <c r="H104" s="32"/>
    </row>
    <row r="105" spans="2:8" ht="25.5">
      <c r="B105" s="64">
        <f>B104+1</f>
        <v>68</v>
      </c>
      <c r="C105" s="124"/>
      <c r="D105" s="55" t="s">
        <v>143</v>
      </c>
      <c r="E105" s="34" t="s">
        <v>70</v>
      </c>
      <c r="F105" s="97">
        <v>1.5</v>
      </c>
      <c r="H105" s="32"/>
    </row>
    <row r="106" spans="2:8" ht="25.5">
      <c r="B106" s="64">
        <f>B105+1</f>
        <v>69</v>
      </c>
      <c r="C106" s="124"/>
      <c r="D106" s="55" t="s">
        <v>130</v>
      </c>
      <c r="E106" s="34" t="s">
        <v>87</v>
      </c>
      <c r="F106" s="97">
        <v>19</v>
      </c>
      <c r="H106" s="32"/>
    </row>
    <row r="107" spans="2:8">
      <c r="B107" s="64">
        <f>B106+1</f>
        <v>70</v>
      </c>
      <c r="C107" s="124"/>
      <c r="D107" s="55" t="s">
        <v>198</v>
      </c>
      <c r="E107" s="34" t="s">
        <v>87</v>
      </c>
      <c r="F107" s="97">
        <v>1</v>
      </c>
      <c r="H107" s="32"/>
    </row>
    <row r="108" spans="2:8">
      <c r="B108" s="63"/>
      <c r="C108" s="58" t="s">
        <v>212</v>
      </c>
      <c r="D108" s="54" t="s">
        <v>199</v>
      </c>
      <c r="E108" s="41"/>
      <c r="F108" s="46"/>
      <c r="H108" s="32"/>
    </row>
    <row r="109" spans="2:8">
      <c r="B109" s="64">
        <f>B107+1</f>
        <v>71</v>
      </c>
      <c r="C109" s="124"/>
      <c r="D109" s="55" t="s">
        <v>200</v>
      </c>
      <c r="E109" s="34" t="s">
        <v>51</v>
      </c>
      <c r="F109" s="97">
        <v>33</v>
      </c>
      <c r="H109" s="32"/>
    </row>
    <row r="110" spans="2:8">
      <c r="B110" s="66"/>
      <c r="C110" s="60" t="s">
        <v>83</v>
      </c>
      <c r="D110" s="52" t="s">
        <v>95</v>
      </c>
      <c r="E110" s="38"/>
      <c r="F110" s="47"/>
      <c r="H110" s="32"/>
    </row>
    <row r="111" spans="2:8">
      <c r="B111" s="67"/>
      <c r="C111" s="61" t="s">
        <v>84</v>
      </c>
      <c r="D111" s="50" t="s">
        <v>100</v>
      </c>
      <c r="E111" s="42"/>
      <c r="F111" s="46"/>
      <c r="H111" s="32"/>
    </row>
    <row r="112" spans="2:8" ht="25.5">
      <c r="B112" s="68">
        <f>B109+1</f>
        <v>72</v>
      </c>
      <c r="C112" s="124"/>
      <c r="D112" s="51" t="s">
        <v>188</v>
      </c>
      <c r="E112" s="34" t="s">
        <v>51</v>
      </c>
      <c r="F112" s="97">
        <v>703</v>
      </c>
      <c r="H112" s="32"/>
    </row>
    <row r="113" spans="2:8" ht="25.5">
      <c r="B113" s="68">
        <f>B112+1</f>
        <v>73</v>
      </c>
      <c r="C113" s="124"/>
      <c r="D113" s="51" t="s">
        <v>189</v>
      </c>
      <c r="E113" s="34" t="s">
        <v>51</v>
      </c>
      <c r="F113" s="97">
        <v>190.7</v>
      </c>
      <c r="H113" s="32"/>
    </row>
    <row r="114" spans="2:8" ht="25.5">
      <c r="B114" s="68">
        <f>B113+1</f>
        <v>74</v>
      </c>
      <c r="C114" s="124"/>
      <c r="D114" s="51" t="s">
        <v>190</v>
      </c>
      <c r="E114" s="34" t="s">
        <v>51</v>
      </c>
      <c r="F114" s="97">
        <v>77.099999999999994</v>
      </c>
      <c r="H114" s="32"/>
    </row>
    <row r="115" spans="2:8">
      <c r="B115" s="67"/>
      <c r="C115" s="61" t="s">
        <v>97</v>
      </c>
      <c r="D115" s="50" t="s">
        <v>99</v>
      </c>
      <c r="E115" s="42"/>
      <c r="F115" s="46"/>
      <c r="H115" s="32"/>
    </row>
    <row r="116" spans="2:8" ht="25.5">
      <c r="B116" s="68">
        <f>B114+1</f>
        <v>75</v>
      </c>
      <c r="C116" s="124"/>
      <c r="D116" s="51" t="s">
        <v>96</v>
      </c>
      <c r="E116" s="34" t="s">
        <v>70</v>
      </c>
      <c r="F116" s="97">
        <v>1638.6</v>
      </c>
      <c r="H116" s="32"/>
    </row>
    <row r="117" spans="2:8">
      <c r="B117" s="67"/>
      <c r="C117" s="61" t="s">
        <v>85</v>
      </c>
      <c r="D117" s="50" t="s">
        <v>86</v>
      </c>
      <c r="E117" s="42"/>
      <c r="F117" s="46"/>
      <c r="H117" s="32"/>
    </row>
    <row r="118" spans="2:8" ht="25.5">
      <c r="B118" s="68">
        <f>B116+1</f>
        <v>76</v>
      </c>
      <c r="C118" s="124"/>
      <c r="D118" s="51" t="s">
        <v>144</v>
      </c>
      <c r="E118" s="34" t="s">
        <v>51</v>
      </c>
      <c r="F118" s="97">
        <v>862.3</v>
      </c>
      <c r="H118" s="32"/>
    </row>
    <row r="119" spans="2:8">
      <c r="B119" s="67"/>
      <c r="C119" s="61" t="s">
        <v>191</v>
      </c>
      <c r="D119" s="50" t="s">
        <v>192</v>
      </c>
      <c r="E119" s="42"/>
      <c r="F119" s="46"/>
      <c r="H119" s="32"/>
    </row>
    <row r="120" spans="2:8" ht="25.5">
      <c r="B120" s="68">
        <f>B118+1</f>
        <v>77</v>
      </c>
      <c r="C120" s="124"/>
      <c r="D120" s="51" t="s">
        <v>193</v>
      </c>
      <c r="E120" s="34" t="s">
        <v>51</v>
      </c>
      <c r="F120" s="97">
        <v>408.9</v>
      </c>
      <c r="H120" s="32"/>
    </row>
    <row r="121" spans="2:8">
      <c r="B121" s="66"/>
      <c r="C121" s="60" t="s">
        <v>145</v>
      </c>
      <c r="D121" s="52" t="s">
        <v>146</v>
      </c>
      <c r="E121" s="38"/>
      <c r="F121" s="47"/>
    </row>
    <row r="122" spans="2:8">
      <c r="B122" s="67"/>
      <c r="C122" s="61" t="s">
        <v>194</v>
      </c>
      <c r="D122" s="50" t="s">
        <v>195</v>
      </c>
      <c r="E122" s="42"/>
      <c r="F122" s="46"/>
    </row>
    <row r="123" spans="2:8">
      <c r="B123" s="121">
        <f>B120+1</f>
        <v>78</v>
      </c>
      <c r="C123" s="132"/>
      <c r="D123" s="123" t="s">
        <v>195</v>
      </c>
      <c r="E123" s="122" t="s">
        <v>87</v>
      </c>
      <c r="F123" s="145">
        <v>11</v>
      </c>
    </row>
    <row r="124" spans="2:8">
      <c r="B124" s="67"/>
      <c r="C124" s="61" t="s">
        <v>147</v>
      </c>
      <c r="D124" s="50" t="s">
        <v>148</v>
      </c>
      <c r="E124" s="42"/>
      <c r="F124" s="46"/>
    </row>
    <row r="125" spans="2:8">
      <c r="B125" s="68">
        <f>B123+1</f>
        <v>79</v>
      </c>
      <c r="C125" s="124"/>
      <c r="D125" s="51" t="s">
        <v>225</v>
      </c>
      <c r="E125" s="34" t="s">
        <v>51</v>
      </c>
      <c r="F125" s="97">
        <v>29.5</v>
      </c>
    </row>
    <row r="126" spans="2:8">
      <c r="B126" s="68">
        <f>B125+1</f>
        <v>80</v>
      </c>
      <c r="C126" s="124"/>
      <c r="D126" s="51" t="s">
        <v>152</v>
      </c>
      <c r="E126" s="34" t="s">
        <v>51</v>
      </c>
      <c r="F126" s="97">
        <v>11</v>
      </c>
    </row>
    <row r="127" spans="2:8">
      <c r="B127" s="67"/>
      <c r="C127" s="61" t="s">
        <v>149</v>
      </c>
      <c r="D127" s="50" t="s">
        <v>150</v>
      </c>
      <c r="E127" s="42"/>
      <c r="F127" s="46"/>
    </row>
    <row r="128" spans="2:8" ht="15" thickBot="1">
      <c r="B128" s="116">
        <f>B126+1</f>
        <v>81</v>
      </c>
      <c r="C128" s="133"/>
      <c r="D128" s="117" t="s">
        <v>151</v>
      </c>
      <c r="E128" s="118" t="s">
        <v>87</v>
      </c>
      <c r="F128" s="119">
        <v>1</v>
      </c>
    </row>
    <row r="138" spans="9:9">
      <c r="I138" t="s">
        <v>104</v>
      </c>
    </row>
  </sheetData>
  <mergeCells count="8">
    <mergeCell ref="E2:F2"/>
    <mergeCell ref="B3:F3"/>
    <mergeCell ref="B4:F4"/>
    <mergeCell ref="B5:B6"/>
    <mergeCell ref="C5:C6"/>
    <mergeCell ref="D5:D6"/>
    <mergeCell ref="E5:E6"/>
    <mergeCell ref="F5:F6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colBreaks count="1" manualBreakCount="1">
    <brk id="6" max="97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2:J137"/>
  <sheetViews>
    <sheetView tabSelected="1" view="pageBreakPreview" topLeftCell="A118" zoomScaleSheetLayoutView="100" workbookViewId="0">
      <selection activeCell="P29" sqref="P29"/>
    </sheetView>
  </sheetViews>
  <sheetFormatPr defaultRowHeight="14.25"/>
  <cols>
    <col min="1" max="1" width="9" style="72"/>
    <col min="2" max="2" width="5.125" style="72" customWidth="1"/>
    <col min="3" max="3" width="11.125" style="72" customWidth="1"/>
    <col min="4" max="4" width="44" style="72" customWidth="1"/>
    <col min="5" max="5" width="6.5" style="72" customWidth="1"/>
    <col min="6" max="6" width="9" style="72"/>
    <col min="7" max="7" width="11.875" style="72" customWidth="1"/>
    <col min="8" max="8" width="14.75" style="72" customWidth="1"/>
    <col min="9" max="16384" width="9" style="72"/>
  </cols>
  <sheetData>
    <row r="2" spans="2:8" ht="15" thickBot="1">
      <c r="B2" s="86"/>
      <c r="C2" s="86"/>
      <c r="D2" s="86"/>
      <c r="E2" s="86"/>
      <c r="F2" s="86"/>
      <c r="G2" s="162" t="s">
        <v>241</v>
      </c>
      <c r="H2" s="163"/>
    </row>
    <row r="3" spans="2:8" ht="21" thickBot="1">
      <c r="B3" s="169" t="s">
        <v>240</v>
      </c>
      <c r="C3" s="170"/>
      <c r="D3" s="170"/>
      <c r="E3" s="170"/>
      <c r="F3" s="170"/>
      <c r="G3" s="170"/>
      <c r="H3" s="171"/>
    </row>
    <row r="4" spans="2:8" ht="33.75" customHeight="1" thickBot="1">
      <c r="B4" s="172" t="str">
        <f>PRZEDMIAR!B4</f>
        <v>Przebudowa drogi powiatowej nr 3555W  Gr. woj. - Pakosław - Iłża, 
na odcinku dł. 945 m od km 3+700 do km 4+645</v>
      </c>
      <c r="C4" s="173"/>
      <c r="D4" s="173"/>
      <c r="E4" s="173"/>
      <c r="F4" s="173"/>
      <c r="G4" s="173"/>
      <c r="H4" s="174"/>
    </row>
    <row r="5" spans="2:8" ht="22.5" customHeight="1">
      <c r="B5" s="175" t="s">
        <v>62</v>
      </c>
      <c r="C5" s="177" t="s">
        <v>63</v>
      </c>
      <c r="D5" s="175" t="s">
        <v>76</v>
      </c>
      <c r="E5" s="179" t="s">
        <v>78</v>
      </c>
      <c r="F5" s="180"/>
      <c r="G5" s="181" t="s">
        <v>79</v>
      </c>
      <c r="H5" s="164" t="s">
        <v>80</v>
      </c>
    </row>
    <row r="6" spans="2:8" ht="22.5" customHeight="1" thickBot="1">
      <c r="B6" s="176"/>
      <c r="C6" s="178"/>
      <c r="D6" s="176"/>
      <c r="E6" s="85" t="s">
        <v>77</v>
      </c>
      <c r="F6" s="85" t="s">
        <v>66</v>
      </c>
      <c r="G6" s="182"/>
      <c r="H6" s="165"/>
    </row>
    <row r="7" spans="2:8">
      <c r="B7" s="138"/>
      <c r="C7" s="56" t="s">
        <v>67</v>
      </c>
      <c r="D7" s="49" t="s">
        <v>68</v>
      </c>
      <c r="E7" s="36"/>
      <c r="F7" s="92"/>
      <c r="G7" s="84"/>
      <c r="H7" s="83"/>
    </row>
    <row r="8" spans="2:8">
      <c r="B8" s="139"/>
      <c r="C8" s="100" t="str">
        <f>PRZEDMIAR!C8</f>
        <v>D.01.01.01</v>
      </c>
      <c r="D8" s="50" t="str">
        <f>PRZEDMIAR!D8</f>
        <v>Odtworzenie trasy i punktów wysokościowych</v>
      </c>
      <c r="E8" s="101"/>
      <c r="F8" s="93"/>
      <c r="G8" s="82"/>
      <c r="H8" s="81"/>
    </row>
    <row r="9" spans="2:8" ht="25.5">
      <c r="B9" s="130">
        <f>PRZEDMIAR!B9</f>
        <v>1</v>
      </c>
      <c r="C9" s="124"/>
      <c r="D9" s="51" t="str">
        <f>PRZEDMIAR!D9</f>
        <v>Odtworzenie trasy i punktów wysokościowych przy liniowych robotach ziemnych (drogi) w terenie równinnym</v>
      </c>
      <c r="E9" s="34" t="str">
        <f>PRZEDMIAR!E9</f>
        <v>km</v>
      </c>
      <c r="F9" s="95">
        <f>PRZEDMIAR!F9</f>
        <v>0.94499999999999995</v>
      </c>
      <c r="G9" s="80">
        <v>0</v>
      </c>
      <c r="H9" s="75">
        <f>F9*G9</f>
        <v>0</v>
      </c>
    </row>
    <row r="10" spans="2:8">
      <c r="B10" s="42"/>
      <c r="C10" s="58" t="str">
        <f>PRZEDMIAR!C10</f>
        <v>D.01.02.04</v>
      </c>
      <c r="D10" s="50" t="str">
        <f>PRZEDMIAR!D10</f>
        <v>Rozbiórka budowli inżynieryjnych</v>
      </c>
      <c r="E10" s="102"/>
      <c r="F10" s="89"/>
      <c r="G10" s="78"/>
      <c r="H10" s="76"/>
    </row>
    <row r="11" spans="2:8" ht="25.5">
      <c r="B11" s="130">
        <f>PRZEDMIAR!B11</f>
        <v>2</v>
      </c>
      <c r="C11" s="124"/>
      <c r="D11" s="51" t="str">
        <f>PRZEDMIAR!D11</f>
        <v>Rozebranie nawierzchnia z mieszanek mineralno-bitumicznych średnia grubość nawierzchni 6 cm</v>
      </c>
      <c r="E11" s="34" t="str">
        <f>PRZEDMIAR!E11</f>
        <v>m2</v>
      </c>
      <c r="F11" s="95">
        <f>PRZEDMIAR!F11</f>
        <v>3559</v>
      </c>
      <c r="G11" s="80">
        <v>0</v>
      </c>
      <c r="H11" s="75">
        <f t="shared" ref="H11:H26" si="0">F11*G11</f>
        <v>0</v>
      </c>
    </row>
    <row r="12" spans="2:8" ht="25.5">
      <c r="B12" s="130">
        <f>PRZEDMIAR!B12</f>
        <v>3</v>
      </c>
      <c r="C12" s="124"/>
      <c r="D12" s="51" t="str">
        <f>PRZEDMIAR!D12</f>
        <v>Rozebranie podbudowy jezdni z kruszywa, średnia grubość 12cm</v>
      </c>
      <c r="E12" s="34" t="str">
        <f>PRZEDMIAR!E12</f>
        <v>m2</v>
      </c>
      <c r="F12" s="95">
        <f>PRZEDMIAR!F12</f>
        <v>3559</v>
      </c>
      <c r="G12" s="80">
        <v>0</v>
      </c>
      <c r="H12" s="75">
        <f t="shared" si="0"/>
        <v>0</v>
      </c>
    </row>
    <row r="13" spans="2:8" ht="25.5">
      <c r="B13" s="130">
        <f>PRZEDMIAR!B13</f>
        <v>4</v>
      </c>
      <c r="C13" s="124"/>
      <c r="D13" s="51" t="str">
        <f>PRZEDMIAR!D13</f>
        <v>Rozebranie podbudowy jezdni z betonu, średnia grubość 10cm</v>
      </c>
      <c r="E13" s="34" t="str">
        <f>PRZEDMIAR!E13</f>
        <v>m2</v>
      </c>
      <c r="F13" s="95">
        <f>PRZEDMIAR!F13</f>
        <v>3559</v>
      </c>
      <c r="G13" s="80">
        <v>0</v>
      </c>
      <c r="H13" s="75">
        <f>F13*G13</f>
        <v>0</v>
      </c>
    </row>
    <row r="14" spans="2:8" ht="25.5">
      <c r="B14" s="130">
        <f>PRZEDMIAR!B14</f>
        <v>5</v>
      </c>
      <c r="C14" s="124"/>
      <c r="D14" s="51" t="str">
        <f>PRZEDMIAR!D14</f>
        <v>Rozebranie nawierzchni z betonowej kostki brukowej gr. 8 cm</v>
      </c>
      <c r="E14" s="34" t="str">
        <f>PRZEDMIAR!E14</f>
        <v>m2</v>
      </c>
      <c r="F14" s="95">
        <f>PRZEDMIAR!F14</f>
        <v>100</v>
      </c>
      <c r="G14" s="80">
        <v>0</v>
      </c>
      <c r="H14" s="75">
        <f>F14*G14</f>
        <v>0</v>
      </c>
    </row>
    <row r="15" spans="2:8">
      <c r="B15" s="130">
        <f>PRZEDMIAR!B15</f>
        <v>6</v>
      </c>
      <c r="C15" s="124"/>
      <c r="D15" s="51" t="str">
        <f>PRZEDMIAR!D15</f>
        <v>Rozebranie nawierzchni z betonu śr. gr. 15 cm</v>
      </c>
      <c r="E15" s="34" t="str">
        <f>PRZEDMIAR!E15</f>
        <v>m2</v>
      </c>
      <c r="F15" s="95">
        <f>PRZEDMIAR!F15</f>
        <v>8</v>
      </c>
      <c r="G15" s="80">
        <v>0</v>
      </c>
      <c r="H15" s="75">
        <f>F15*G15</f>
        <v>0</v>
      </c>
    </row>
    <row r="16" spans="2:8">
      <c r="B16" s="130">
        <f>PRZEDMIAR!B16</f>
        <v>7</v>
      </c>
      <c r="C16" s="124"/>
      <c r="D16" s="51" t="str">
        <f>PRZEDMIAR!D16</f>
        <v>Rozebranie krawężników betonowych 20x30x100cm</v>
      </c>
      <c r="E16" s="34" t="str">
        <f>PRZEDMIAR!E16</f>
        <v>m</v>
      </c>
      <c r="F16" s="95">
        <f>PRZEDMIAR!F16</f>
        <v>41</v>
      </c>
      <c r="G16" s="80">
        <v>0</v>
      </c>
      <c r="H16" s="75">
        <f>F16*G16</f>
        <v>0</v>
      </c>
    </row>
    <row r="17" spans="2:8">
      <c r="B17" s="130">
        <f>PRZEDMIAR!B17</f>
        <v>8</v>
      </c>
      <c r="C17" s="124"/>
      <c r="D17" s="51" t="str">
        <f>PRZEDMIAR!D17</f>
        <v>Rozebranie obrzeży betonowych 8x30x100cm</v>
      </c>
      <c r="E17" s="34" t="str">
        <f>PRZEDMIAR!E17</f>
        <v>m</v>
      </c>
      <c r="F17" s="95">
        <f>PRZEDMIAR!F17</f>
        <v>23</v>
      </c>
      <c r="G17" s="80">
        <v>0</v>
      </c>
      <c r="H17" s="75">
        <f>F17*G17</f>
        <v>0</v>
      </c>
    </row>
    <row r="18" spans="2:8" ht="25.5">
      <c r="B18" s="130">
        <f>PRZEDMIAR!B18</f>
        <v>9</v>
      </c>
      <c r="C18" s="124"/>
      <c r="D18" s="51" t="str">
        <f>PRZEDMIAR!D18</f>
        <v>Rozebranie części przelotowej przepustów z rur betonowych śr 60cm</v>
      </c>
      <c r="E18" s="34" t="str">
        <f>PRZEDMIAR!E18</f>
        <v>m</v>
      </c>
      <c r="F18" s="95">
        <f>PRZEDMIAR!F18</f>
        <v>9.5</v>
      </c>
      <c r="G18" s="80">
        <v>0</v>
      </c>
      <c r="H18" s="75">
        <f t="shared" si="0"/>
        <v>0</v>
      </c>
    </row>
    <row r="19" spans="2:8" ht="25.5">
      <c r="B19" s="130">
        <f>PRZEDMIAR!B19</f>
        <v>10</v>
      </c>
      <c r="C19" s="124"/>
      <c r="D19" s="51" t="str">
        <f>PRZEDMIAR!D19</f>
        <v>Rozebranie części przelotowej przepustów z rur betonowych śr 80cm</v>
      </c>
      <c r="E19" s="34" t="str">
        <f>PRZEDMIAR!E19</f>
        <v>m</v>
      </c>
      <c r="F19" s="95">
        <f>PRZEDMIAR!F19</f>
        <v>18</v>
      </c>
      <c r="G19" s="80">
        <v>0</v>
      </c>
      <c r="H19" s="75">
        <f t="shared" si="0"/>
        <v>0</v>
      </c>
    </row>
    <row r="20" spans="2:8" ht="25.5">
      <c r="B20" s="130">
        <f>PRZEDMIAR!B20</f>
        <v>11</v>
      </c>
      <c r="C20" s="124"/>
      <c r="D20" s="51" t="str">
        <f>PRZEDMIAR!D20</f>
        <v>Rozebranie części przelotowej przepustów betonowych/murowanych</v>
      </c>
      <c r="E20" s="34" t="str">
        <f>PRZEDMIAR!E20</f>
        <v>m³</v>
      </c>
      <c r="F20" s="95">
        <f>PRZEDMIAR!F20</f>
        <v>10.8</v>
      </c>
      <c r="G20" s="80">
        <v>0</v>
      </c>
      <c r="H20" s="75">
        <f t="shared" si="0"/>
        <v>0</v>
      </c>
    </row>
    <row r="21" spans="2:8" ht="25.5">
      <c r="B21" s="130">
        <f>PRZEDMIAR!B21</f>
        <v>12</v>
      </c>
      <c r="C21" s="124"/>
      <c r="D21" s="51" t="str">
        <f>PRZEDMIAR!D21</f>
        <v>Rozebranie części przelotowej przepustów z rur PEHD śr 40cm</v>
      </c>
      <c r="E21" s="34" t="str">
        <f>PRZEDMIAR!E21</f>
        <v>m</v>
      </c>
      <c r="F21" s="95">
        <f>PRZEDMIAR!F21</f>
        <v>11</v>
      </c>
      <c r="G21" s="80">
        <v>0</v>
      </c>
      <c r="H21" s="75">
        <f t="shared" si="0"/>
        <v>0</v>
      </c>
    </row>
    <row r="22" spans="2:8" ht="25.5">
      <c r="B22" s="130">
        <f>PRZEDMIAR!B22</f>
        <v>13</v>
      </c>
      <c r="C22" s="124"/>
      <c r="D22" s="51" t="str">
        <f>PRZEDMIAR!D22</f>
        <v>Rozebranie ścianek czołowych i ław fundamentowych przepustów</v>
      </c>
      <c r="E22" s="34" t="str">
        <f>PRZEDMIAR!E22</f>
        <v>m³</v>
      </c>
      <c r="F22" s="95">
        <f>PRZEDMIAR!F22</f>
        <v>17.8</v>
      </c>
      <c r="G22" s="80">
        <v>0</v>
      </c>
      <c r="H22" s="75">
        <f t="shared" si="0"/>
        <v>0</v>
      </c>
    </row>
    <row r="23" spans="2:8">
      <c r="B23" s="130">
        <f>PRZEDMIAR!B23</f>
        <v>14</v>
      </c>
      <c r="C23" s="124"/>
      <c r="D23" s="51" t="str">
        <f>PRZEDMIAR!D23</f>
        <v>Rozebranie wiaty przystankowej beton/stal</v>
      </c>
      <c r="E23" s="34" t="str">
        <f>PRZEDMIAR!E23</f>
        <v>szt</v>
      </c>
      <c r="F23" s="95">
        <f>PRZEDMIAR!F23</f>
        <v>1</v>
      </c>
      <c r="G23" s="126">
        <v>0</v>
      </c>
      <c r="H23" s="75">
        <f t="shared" si="0"/>
        <v>0</v>
      </c>
    </row>
    <row r="24" spans="2:8">
      <c r="B24" s="130">
        <f>PRZEDMIAR!B24</f>
        <v>15</v>
      </c>
      <c r="C24" s="124"/>
      <c r="D24" s="51" t="str">
        <f>PRZEDMIAR!D24</f>
        <v>Rozebranie wygrodzeń zabezpieczających ruch pieszych</v>
      </c>
      <c r="E24" s="34" t="str">
        <f>PRZEDMIAR!E24</f>
        <v>m</v>
      </c>
      <c r="F24" s="95">
        <f>PRZEDMIAR!F24</f>
        <v>4</v>
      </c>
      <c r="G24" s="80">
        <v>0</v>
      </c>
      <c r="H24" s="75">
        <f>F24*G24</f>
        <v>0</v>
      </c>
    </row>
    <row r="25" spans="2:8">
      <c r="B25" s="130">
        <f>PRZEDMIAR!B25</f>
        <v>16</v>
      </c>
      <c r="C25" s="124"/>
      <c r="D25" s="51" t="str">
        <f>PRZEDMIAR!D25</f>
        <v>Rozebranie słupków do znaków drogowych</v>
      </c>
      <c r="E25" s="34" t="str">
        <f>PRZEDMIAR!E25</f>
        <v>szt</v>
      </c>
      <c r="F25" s="95">
        <f>PRZEDMIAR!F25</f>
        <v>8</v>
      </c>
      <c r="G25" s="80">
        <v>0</v>
      </c>
      <c r="H25" s="75">
        <f t="shared" si="0"/>
        <v>0</v>
      </c>
    </row>
    <row r="26" spans="2:8">
      <c r="B26" s="130">
        <f>PRZEDMIAR!B26</f>
        <v>17</v>
      </c>
      <c r="C26" s="124"/>
      <c r="D26" s="51" t="str">
        <f>PRZEDMIAR!D26</f>
        <v>Zdjęcie tarcz znaków drogowych</v>
      </c>
      <c r="E26" s="34" t="str">
        <f>PRZEDMIAR!E26</f>
        <v>szt</v>
      </c>
      <c r="F26" s="95">
        <f>PRZEDMIAR!F26</f>
        <v>15</v>
      </c>
      <c r="G26" s="80">
        <v>0</v>
      </c>
      <c r="H26" s="75">
        <f t="shared" si="0"/>
        <v>0</v>
      </c>
    </row>
    <row r="27" spans="2:8">
      <c r="B27" s="42"/>
      <c r="C27" s="58" t="str">
        <f>PRZEDMIAR!C27</f>
        <v>D.01.02.01</v>
      </c>
      <c r="D27" s="98" t="str">
        <f>PRZEDMIAR!D27</f>
        <v>Usunięcie zadrzewień i ochrona drzew</v>
      </c>
      <c r="E27" s="105"/>
      <c r="F27" s="89"/>
      <c r="G27" s="78"/>
      <c r="H27" s="76"/>
    </row>
    <row r="28" spans="2:8" ht="38.25">
      <c r="B28" s="130">
        <f>PRZEDMIAR!B28</f>
        <v>18</v>
      </c>
      <c r="C28" s="124"/>
      <c r="D28" s="51" t="str">
        <f>PRZEDMIAR!D28</f>
        <v>Ścinanie drzew bez utrudnień śr. do 15cm wraz z karczowaniem pni oraz wywiezieniem dłużyc, gałęzi i karpiny</v>
      </c>
      <c r="E28" s="34" t="str">
        <f>PRZEDMIAR!E28</f>
        <v>szt</v>
      </c>
      <c r="F28" s="94">
        <f>PRZEDMIAR!F28</f>
        <v>30</v>
      </c>
      <c r="G28" s="125">
        <v>0</v>
      </c>
      <c r="H28" s="75">
        <f>F28*G28</f>
        <v>0</v>
      </c>
    </row>
    <row r="29" spans="2:8" ht="38.25">
      <c r="B29" s="130">
        <f>PRZEDMIAR!B29</f>
        <v>19</v>
      </c>
      <c r="C29" s="124"/>
      <c r="D29" s="51" t="str">
        <f>PRZEDMIAR!D29</f>
        <v>Ścinanie drzew bez utrudnień śr. 36 - 45cm wraz z karczowaniem pni oraz wywiezieniem dłużyc, gałęzi i karpiny</v>
      </c>
      <c r="E29" s="34" t="str">
        <f>PRZEDMIAR!E29</f>
        <v>szt</v>
      </c>
      <c r="F29" s="94">
        <f>PRZEDMIAR!F29</f>
        <v>2</v>
      </c>
      <c r="G29" s="125">
        <v>0</v>
      </c>
      <c r="H29" s="75">
        <f>F29*G29</f>
        <v>0</v>
      </c>
    </row>
    <row r="30" spans="2:8" ht="38.25">
      <c r="B30" s="130">
        <f>PRZEDMIAR!B30</f>
        <v>20</v>
      </c>
      <c r="C30" s="124"/>
      <c r="D30" s="51" t="str">
        <f>PRZEDMIAR!D30</f>
        <v>Ścinanie drzew bez utrudnień śr. 46 - 55cm wraz z karczowaniem pni oraz wywiezieniem dłużyc, gałęzi i karpiny</v>
      </c>
      <c r="E30" s="34" t="str">
        <f>PRZEDMIAR!E30</f>
        <v>szt</v>
      </c>
      <c r="F30" s="94">
        <f>PRZEDMIAR!F30</f>
        <v>1</v>
      </c>
      <c r="G30" s="125">
        <v>0</v>
      </c>
      <c r="H30" s="75">
        <f>F30*G30</f>
        <v>0</v>
      </c>
    </row>
    <row r="31" spans="2:8" ht="38.25">
      <c r="B31" s="130">
        <f>PRZEDMIAR!B31</f>
        <v>21</v>
      </c>
      <c r="C31" s="124"/>
      <c r="D31" s="51" t="str">
        <f>PRZEDMIAR!D31</f>
        <v>Ścinanie drzew bez utrudnień śr. 56 - 80cm wraz z karczowaniem pni oraz wywiezieniem dłużyc, gałęzi i karpiny</v>
      </c>
      <c r="E31" s="34" t="str">
        <f>PRZEDMIAR!E31</f>
        <v>szt</v>
      </c>
      <c r="F31" s="94">
        <f>PRZEDMIAR!F31</f>
        <v>1</v>
      </c>
      <c r="G31" s="125">
        <v>0</v>
      </c>
      <c r="H31" s="75">
        <f>F31*G31</f>
        <v>0</v>
      </c>
    </row>
    <row r="32" spans="2:8">
      <c r="B32" s="130">
        <f>PRZEDMIAR!B32</f>
        <v>22</v>
      </c>
      <c r="C32" s="124"/>
      <c r="D32" s="51" t="str">
        <f>PRZEDMIAR!D32</f>
        <v>Usunięcie karpiny śr. 70 cm</v>
      </c>
      <c r="E32" s="34" t="str">
        <f>PRZEDMIAR!E32</f>
        <v>szt</v>
      </c>
      <c r="F32" s="94">
        <f>PRZEDMIAR!F32</f>
        <v>1</v>
      </c>
      <c r="G32" s="125">
        <v>0</v>
      </c>
      <c r="H32" s="75">
        <f>F32*G32</f>
        <v>0</v>
      </c>
    </row>
    <row r="33" spans="2:8">
      <c r="B33" s="38"/>
      <c r="C33" s="103" t="str">
        <f>PRZEDMIAR!C33</f>
        <v>D.02.00.00</v>
      </c>
      <c r="D33" s="53" t="str">
        <f>PRZEDMIAR!D33</f>
        <v>ROBOTY ZIEMNE</v>
      </c>
      <c r="E33" s="104"/>
      <c r="F33" s="90"/>
      <c r="G33" s="91"/>
      <c r="H33" s="48"/>
    </row>
    <row r="34" spans="2:8">
      <c r="B34" s="42"/>
      <c r="C34" s="58" t="str">
        <f>PRZEDMIAR!C34</f>
        <v>D.02.01.01</v>
      </c>
      <c r="D34" s="98" t="str">
        <f>PRZEDMIAR!D34</f>
        <v>Wykopy w gruntach kat. I-V</v>
      </c>
      <c r="E34" s="105"/>
      <c r="F34" s="89"/>
      <c r="G34" s="78"/>
      <c r="H34" s="76"/>
    </row>
    <row r="35" spans="2:8" ht="38.25">
      <c r="B35" s="130">
        <f>PRZEDMIAR!B35</f>
        <v>23</v>
      </c>
      <c r="C35" s="124"/>
      <c r="D35" s="51" t="str">
        <f>PRZEDMIAR!D35</f>
        <v>Wykonanie wykopów mechanicznie w gruncie kat I-II z transportem urobku na nasyp (977.25+(1277.5-(3559*0.28)))</v>
      </c>
      <c r="E35" s="34" t="str">
        <f>PRZEDMIAR!E35</f>
        <v>m³</v>
      </c>
      <c r="F35" s="94">
        <f>PRZEDMIAR!F35</f>
        <v>1258.3</v>
      </c>
      <c r="G35" s="77">
        <v>0</v>
      </c>
      <c r="H35" s="75">
        <f>F35*G35</f>
        <v>0</v>
      </c>
    </row>
    <row r="36" spans="2:8">
      <c r="B36" s="42"/>
      <c r="C36" s="58" t="str">
        <f>PRZEDMIAR!C36</f>
        <v>D.02.03.01</v>
      </c>
      <c r="D36" s="98" t="str">
        <f>PRZEDMIAR!D36</f>
        <v>Nasypy z gruntów kat. I-IV</v>
      </c>
      <c r="E36" s="105"/>
      <c r="F36" s="89"/>
      <c r="G36" s="78"/>
      <c r="H36" s="76"/>
    </row>
    <row r="37" spans="2:8" ht="25.5">
      <c r="B37" s="130">
        <f>PRZEDMIAR!B37</f>
        <v>24</v>
      </c>
      <c r="C37" s="124"/>
      <c r="D37" s="51" t="str">
        <f>PRZEDMIAR!D37</f>
        <v>Wykonanie nasypów mechanicznie w gruncie kat I-II z transportem urobku na nasyp</v>
      </c>
      <c r="E37" s="34" t="str">
        <f>PRZEDMIAR!E37</f>
        <v>m³</v>
      </c>
      <c r="F37" s="94">
        <f>PRZEDMIAR!F37</f>
        <v>129</v>
      </c>
      <c r="G37" s="77">
        <v>0</v>
      </c>
      <c r="H37" s="75">
        <f>F37*G37</f>
        <v>0</v>
      </c>
    </row>
    <row r="38" spans="2:8">
      <c r="B38" s="38"/>
      <c r="C38" s="103" t="str">
        <f>PRZEDMIAR!C38</f>
        <v>D.03.00.00</v>
      </c>
      <c r="D38" s="53" t="str">
        <f>PRZEDMIAR!D38</f>
        <v>ODWODNIENIE KORPUSU DROGOWEGO</v>
      </c>
      <c r="E38" s="104"/>
      <c r="F38" s="90"/>
      <c r="G38" s="91"/>
      <c r="H38" s="48"/>
    </row>
    <row r="39" spans="2:8">
      <c r="B39" s="42"/>
      <c r="C39" s="58" t="str">
        <f>PRZEDMIAR!C39</f>
        <v>D.03.01.01</v>
      </c>
      <c r="D39" s="98" t="str">
        <f>PRZEDMIAR!D39</f>
        <v>Przepusty pod koroną drogi</v>
      </c>
      <c r="E39" s="105"/>
      <c r="F39" s="89"/>
      <c r="G39" s="78"/>
      <c r="H39" s="76"/>
    </row>
    <row r="40" spans="2:8" ht="51">
      <c r="B40" s="130">
        <f>PRZEDMIAR!B40</f>
        <v>25</v>
      </c>
      <c r="C40" s="124"/>
      <c r="D40" s="51" t="str">
        <f>PRZEDMIAR!D40</f>
        <v>Wykonanie części przelotowej przepustów drogowych rurowych jednootworowych, która składa się z ławy fundamentowej z betonu, rur karbowanych PEHD DN600 SN8 śr 0,6m</v>
      </c>
      <c r="E40" s="34" t="str">
        <f>PRZEDMIAR!E40</f>
        <v>m</v>
      </c>
      <c r="F40" s="94">
        <f>PRZEDMIAR!F40</f>
        <v>9.5</v>
      </c>
      <c r="G40" s="77">
        <v>0</v>
      </c>
      <c r="H40" s="75">
        <f>F40*G40</f>
        <v>0</v>
      </c>
    </row>
    <row r="41" spans="2:8" ht="51">
      <c r="B41" s="130">
        <f>PRZEDMIAR!B41</f>
        <v>26</v>
      </c>
      <c r="C41" s="124"/>
      <c r="D41" s="51" t="str">
        <f>PRZEDMIAR!D41</f>
        <v>Wykonanie części przelotowej przepustów drogowych rurowych dwuotworowych, która składa się z ławy fundamentowej z betonu, rur karbowanych PEHD DN600 SN8 śr 2x0,6m</v>
      </c>
      <c r="E41" s="34" t="str">
        <f>PRZEDMIAR!E41</f>
        <v>m</v>
      </c>
      <c r="F41" s="94">
        <f>PRZEDMIAR!F41</f>
        <v>9.5</v>
      </c>
      <c r="G41" s="77">
        <v>0</v>
      </c>
      <c r="H41" s="75">
        <f>F41*G41</f>
        <v>0</v>
      </c>
    </row>
    <row r="42" spans="2:8" ht="25.5">
      <c r="B42" s="130">
        <f>PRZEDMIAR!B42</f>
        <v>27</v>
      </c>
      <c r="C42" s="124"/>
      <c r="D42" s="51" t="str">
        <f>PRZEDMIAR!D42</f>
        <v>Wykonanie ścianek czołowych prefabrykowanych dla przepustów PEHD jednootworowych śr 60cm</v>
      </c>
      <c r="E42" s="34" t="str">
        <f>PRZEDMIAR!E42</f>
        <v>szt</v>
      </c>
      <c r="F42" s="94">
        <f>PRZEDMIAR!F42</f>
        <v>2</v>
      </c>
      <c r="G42" s="77">
        <v>0</v>
      </c>
      <c r="H42" s="75">
        <f>F42*G42</f>
        <v>0</v>
      </c>
    </row>
    <row r="43" spans="2:8" ht="25.5">
      <c r="B43" s="130">
        <f>PRZEDMIAR!B43</f>
        <v>28</v>
      </c>
      <c r="C43" s="124"/>
      <c r="D43" s="51" t="str">
        <f>PRZEDMIAR!D43</f>
        <v>Wykonanie ścianek czołowych prefabrykowanych dla przepustów PEHD dwuotworowych śr 60cm</v>
      </c>
      <c r="E43" s="34" t="str">
        <f>PRZEDMIAR!E43</f>
        <v>szt</v>
      </c>
      <c r="F43" s="94">
        <f>PRZEDMIAR!F43</f>
        <v>2</v>
      </c>
      <c r="G43" s="77">
        <v>0</v>
      </c>
      <c r="H43" s="75">
        <f>F43*G43</f>
        <v>0</v>
      </c>
    </row>
    <row r="44" spans="2:8">
      <c r="B44" s="42"/>
      <c r="C44" s="58" t="str">
        <f>PRZEDMIAR!C44</f>
        <v>D.03.02.01</v>
      </c>
      <c r="D44" s="98" t="str">
        <f>PRZEDMIAR!D44</f>
        <v>Rowy kryte</v>
      </c>
      <c r="E44" s="105"/>
      <c r="F44" s="89"/>
      <c r="G44" s="78"/>
      <c r="H44" s="76"/>
    </row>
    <row r="45" spans="2:8">
      <c r="B45" s="130">
        <f>PRZEDMIAR!B45</f>
        <v>29</v>
      </c>
      <c r="C45" s="124"/>
      <c r="D45" s="51" t="str">
        <f>PRZEDMIAR!D45</f>
        <v>Wykonanie przykanalików z PVC-U średnicy 200mm</v>
      </c>
      <c r="E45" s="34" t="str">
        <f>PRZEDMIAR!E45</f>
        <v>m</v>
      </c>
      <c r="F45" s="94">
        <f>PRZEDMIAR!F45</f>
        <v>128</v>
      </c>
      <c r="G45" s="125">
        <v>0</v>
      </c>
      <c r="H45" s="75">
        <f t="shared" ref="H45:H50" si="1">F45*G45</f>
        <v>0</v>
      </c>
    </row>
    <row r="46" spans="2:8" ht="25.5">
      <c r="B46" s="130">
        <f>PRZEDMIAR!B46</f>
        <v>30</v>
      </c>
      <c r="C46" s="124"/>
      <c r="D46" s="51" t="str">
        <f>PRZEDMIAR!D46</f>
        <v>Wykonanie studzienek ściekowych betonowych średnicy 500mm</v>
      </c>
      <c r="E46" s="34" t="str">
        <f>PRZEDMIAR!E46</f>
        <v>szt</v>
      </c>
      <c r="F46" s="94">
        <f>PRZEDMIAR!F46</f>
        <v>22</v>
      </c>
      <c r="G46" s="125">
        <v>0</v>
      </c>
      <c r="H46" s="75">
        <f t="shared" si="1"/>
        <v>0</v>
      </c>
    </row>
    <row r="47" spans="2:8" ht="25.5">
      <c r="B47" s="130">
        <f>PRZEDMIAR!B47</f>
        <v>31</v>
      </c>
      <c r="C47" s="124"/>
      <c r="D47" s="51" t="str">
        <f>PRZEDMIAR!D47</f>
        <v>Wykonanie studzienek rewizyjnych betonowych bezosadnikowych 1200mm</v>
      </c>
      <c r="E47" s="34" t="str">
        <f>PRZEDMIAR!E47</f>
        <v>szt</v>
      </c>
      <c r="F47" s="94">
        <f>PRZEDMIAR!F47</f>
        <v>7</v>
      </c>
      <c r="G47" s="125">
        <v>0</v>
      </c>
      <c r="H47" s="75">
        <f t="shared" si="1"/>
        <v>0</v>
      </c>
    </row>
    <row r="48" spans="2:8" ht="25.5">
      <c r="B48" s="130">
        <f>PRZEDMIAR!B48</f>
        <v>32</v>
      </c>
      <c r="C48" s="124"/>
      <c r="D48" s="51" t="str">
        <f>PRZEDMIAR!D48</f>
        <v>Wykonanie studzienek rewizyjnych betonowych bezosadnikowych 1400mm</v>
      </c>
      <c r="E48" s="34" t="str">
        <f>PRZEDMIAR!E48</f>
        <v>szt</v>
      </c>
      <c r="F48" s="94">
        <f>PRZEDMIAR!F48</f>
        <v>3</v>
      </c>
      <c r="G48" s="125">
        <v>0</v>
      </c>
      <c r="H48" s="75">
        <f t="shared" si="1"/>
        <v>0</v>
      </c>
    </row>
    <row r="49" spans="2:8" ht="25.5">
      <c r="B49" s="130">
        <f>PRZEDMIAR!B49</f>
        <v>33</v>
      </c>
      <c r="C49" s="124"/>
      <c r="D49" s="51" t="str">
        <f>PRZEDMIAR!D49</f>
        <v>Wykonanie kanału z rur HP-ED śr 400mm ułożonych na ławie z pospółki z zasypaniem kanału zasypką piaskową.</v>
      </c>
      <c r="E49" s="34" t="str">
        <f>PRZEDMIAR!E49</f>
        <v>m</v>
      </c>
      <c r="F49" s="94">
        <f>PRZEDMIAR!F49</f>
        <v>243.6</v>
      </c>
      <c r="G49" s="125">
        <v>0</v>
      </c>
      <c r="H49" s="75">
        <f t="shared" si="1"/>
        <v>0</v>
      </c>
    </row>
    <row r="50" spans="2:8" ht="25.5">
      <c r="B50" s="130">
        <f>PRZEDMIAR!B50</f>
        <v>34</v>
      </c>
      <c r="C50" s="124"/>
      <c r="D50" s="51" t="str">
        <f>PRZEDMIAR!D50</f>
        <v xml:space="preserve">Wykonanie wylotu z kanału rowu krytego (prefabrykat żelbetowy z kratą zabezpieczającą)  </v>
      </c>
      <c r="E50" s="34" t="str">
        <f>PRZEDMIAR!E50</f>
        <v>szt</v>
      </c>
      <c r="F50" s="94">
        <f>PRZEDMIAR!F50</f>
        <v>3</v>
      </c>
      <c r="G50" s="125">
        <v>0</v>
      </c>
      <c r="H50" s="75">
        <f t="shared" si="1"/>
        <v>0</v>
      </c>
    </row>
    <row r="51" spans="2:8">
      <c r="B51" s="42"/>
      <c r="C51" s="58" t="str">
        <f>PRZEDMIAR!C51</f>
        <v>D.03.03.01</v>
      </c>
      <c r="D51" s="98" t="str">
        <f>PRZEDMIAR!D51</f>
        <v>Rowy infiltracyjno-trawiasta, sączki podłużne</v>
      </c>
      <c r="E51" s="105"/>
      <c r="F51" s="89"/>
      <c r="G51" s="78"/>
      <c r="H51" s="76"/>
    </row>
    <row r="52" spans="2:8">
      <c r="B52" s="130">
        <f>PRZEDMIAR!B52</f>
        <v>35</v>
      </c>
      <c r="C52" s="124"/>
      <c r="D52" s="51" t="str">
        <f>PRZEDMIAR!D52</f>
        <v>Wykonanie rowu infiltracyjno-trawiastego (119+150)</v>
      </c>
      <c r="E52" s="34" t="str">
        <f>PRZEDMIAR!E52</f>
        <v>m</v>
      </c>
      <c r="F52" s="94">
        <f>PRZEDMIAR!F52</f>
        <v>269</v>
      </c>
      <c r="G52" s="125">
        <v>0</v>
      </c>
      <c r="H52" s="75">
        <f>F52*G52</f>
        <v>0</v>
      </c>
    </row>
    <row r="53" spans="2:8">
      <c r="B53" s="38"/>
      <c r="C53" s="103" t="str">
        <f>PRZEDMIAR!C53</f>
        <v>D.04.00.00</v>
      </c>
      <c r="D53" s="53" t="str">
        <f>PRZEDMIAR!D53</f>
        <v>PODBUDOWY</v>
      </c>
      <c r="E53" s="104"/>
      <c r="F53" s="90"/>
      <c r="G53" s="91"/>
      <c r="H53" s="48"/>
    </row>
    <row r="54" spans="2:8" ht="25.5">
      <c r="B54" s="42"/>
      <c r="C54" s="58" t="str">
        <f>PRZEDMIAR!C54</f>
        <v>D.04.01.01</v>
      </c>
      <c r="D54" s="98" t="str">
        <f>PRZEDMIAR!D54</f>
        <v>Koryto wraz z profilowaniem i zagęszczeniem podłoża</v>
      </c>
      <c r="E54" s="105"/>
      <c r="F54" s="89"/>
      <c r="G54" s="78"/>
      <c r="H54" s="76"/>
    </row>
    <row r="55" spans="2:8" ht="25.5">
      <c r="B55" s="130">
        <f>PRZEDMIAR!B55</f>
        <v>36</v>
      </c>
      <c r="C55" s="124"/>
      <c r="D55" s="51" t="str">
        <f>PRZEDMIAR!D55</f>
        <v>Koryto wykonane pod zjazdami z kruszywa mechanicznie w gruncie kat. II-IV, głębokość koryta 30cm (150+28)</v>
      </c>
      <c r="E55" s="34" t="str">
        <f>PRZEDMIAR!E55</f>
        <v>m2</v>
      </c>
      <c r="F55" s="94">
        <f>PRZEDMIAR!F55</f>
        <v>178</v>
      </c>
      <c r="G55" s="77">
        <v>0</v>
      </c>
      <c r="H55" s="75">
        <f>F55*G55</f>
        <v>0</v>
      </c>
    </row>
    <row r="56" spans="2:8" ht="25.5">
      <c r="B56" s="130">
        <f>PRZEDMIAR!B56</f>
        <v>37</v>
      </c>
      <c r="C56" s="124"/>
      <c r="D56" s="51" t="str">
        <f>PRZEDMIAR!D56</f>
        <v>Koryto wykonane pod zjazdami z kostki betonowej mechanicznie w gruncie kat. II-IV, głębokość koryta 26cm</v>
      </c>
      <c r="E56" s="34" t="str">
        <f>PRZEDMIAR!E56</f>
        <v>m2</v>
      </c>
      <c r="F56" s="94">
        <f>PRZEDMIAR!F56</f>
        <v>253</v>
      </c>
      <c r="G56" s="77">
        <v>0</v>
      </c>
      <c r="H56" s="75">
        <f>F56*G56</f>
        <v>0</v>
      </c>
    </row>
    <row r="57" spans="2:8" ht="25.5">
      <c r="B57" s="130">
        <f>PRZEDMIAR!B57</f>
        <v>38</v>
      </c>
      <c r="C57" s="124"/>
      <c r="D57" s="51" t="str">
        <f>PRZEDMIAR!D57</f>
        <v>Koryto wykonane pod chodnikami, mechanicznie w gruncie kat. II-IV, głębokość koryta 21cm</v>
      </c>
      <c r="E57" s="34" t="str">
        <f>PRZEDMIAR!E57</f>
        <v>m2</v>
      </c>
      <c r="F57" s="94">
        <f>PRZEDMIAR!F57</f>
        <v>1638.6</v>
      </c>
      <c r="G57" s="77">
        <v>0</v>
      </c>
      <c r="H57" s="75">
        <f>F57*G57</f>
        <v>0</v>
      </c>
    </row>
    <row r="58" spans="2:8" ht="25.5">
      <c r="B58" s="130">
        <f>PRZEDMIAR!B58</f>
        <v>39</v>
      </c>
      <c r="C58" s="124"/>
      <c r="D58" s="51" t="str">
        <f>PRZEDMIAR!D58</f>
        <v>Koryto wykonane pod poboczami, mechanicznie w gruncie kat. II-IV, głębokość koryta 15cm</v>
      </c>
      <c r="E58" s="34" t="str">
        <f>PRZEDMIAR!E58</f>
        <v>m2</v>
      </c>
      <c r="F58" s="94">
        <f>PRZEDMIAR!F58</f>
        <v>646</v>
      </c>
      <c r="G58" s="77">
        <v>0</v>
      </c>
      <c r="H58" s="75">
        <f>F58*G58</f>
        <v>0</v>
      </c>
    </row>
    <row r="59" spans="2:8" ht="38.25">
      <c r="B59" s="130">
        <f>PRZEDMIAR!B59</f>
        <v>40</v>
      </c>
      <c r="C59" s="124"/>
      <c r="D59" s="51" t="str">
        <f>PRZEDMIAR!D59</f>
        <v>Profilowanie i zagęszczenie podłoża pod warstwy konstrukcyjne nawierzchni wykonane mechanicznie w gruncie kat. II-IV</v>
      </c>
      <c r="E59" s="34" t="str">
        <f>PRZEDMIAR!E59</f>
        <v>m2</v>
      </c>
      <c r="F59" s="94">
        <f>PRZEDMIAR!F59</f>
        <v>3559</v>
      </c>
      <c r="G59" s="77">
        <v>0</v>
      </c>
      <c r="H59" s="75">
        <f>F59*G59</f>
        <v>0</v>
      </c>
    </row>
    <row r="60" spans="2:8">
      <c r="B60" s="42"/>
      <c r="C60" s="58" t="str">
        <f>PRZEDMIAR!C60</f>
        <v>D.04.02.01</v>
      </c>
      <c r="D60" s="50" t="str">
        <f>PRZEDMIAR!D60</f>
        <v>Warstwy odsączajace, mrozoochronne</v>
      </c>
      <c r="E60" s="105"/>
      <c r="F60" s="78"/>
      <c r="G60" s="78"/>
      <c r="H60" s="76"/>
    </row>
    <row r="61" spans="2:8" ht="38.25">
      <c r="B61" s="130">
        <f>PRZEDMIAR!B61</f>
        <v>41</v>
      </c>
      <c r="C61" s="124"/>
      <c r="D61" s="51" t="str">
        <f>PRZEDMIAR!D61</f>
        <v>Wykonanie warstwy odsączającej z piasku, grubość warstwy 10cm (pod zjazdami z kruszywa i bet. asf.) (150+28)</v>
      </c>
      <c r="E61" s="34" t="str">
        <f>PRZEDMIAR!E61</f>
        <v>m2</v>
      </c>
      <c r="F61" s="94">
        <f>PRZEDMIAR!F61</f>
        <v>178</v>
      </c>
      <c r="G61" s="77">
        <v>0</v>
      </c>
      <c r="H61" s="75">
        <f>F61*G61</f>
        <v>0</v>
      </c>
    </row>
    <row r="62" spans="2:8">
      <c r="B62" s="42"/>
      <c r="C62" s="58" t="str">
        <f>PRZEDMIAR!C62</f>
        <v>D.04.03.01</v>
      </c>
      <c r="D62" s="50" t="str">
        <f>PRZEDMIAR!D62</f>
        <v>Oczyszczenie i skropienie warstw konstrukcyjnych</v>
      </c>
      <c r="E62" s="105"/>
      <c r="F62" s="78"/>
      <c r="G62" s="78"/>
      <c r="H62" s="76"/>
    </row>
    <row r="63" spans="2:8" ht="25.5">
      <c r="B63" s="140">
        <f>PRZEDMIAR!B63</f>
        <v>42</v>
      </c>
      <c r="C63" s="124"/>
      <c r="D63" s="51" t="str">
        <f>PRZEDMIAR!D63</f>
        <v>Oczyszczenie warstw konstrukcyjnych bitumicznych mechanicznie (5631+1574.4)</v>
      </c>
      <c r="E63" s="34" t="str">
        <f>PRZEDMIAR!E63</f>
        <v>m2</v>
      </c>
      <c r="F63" s="94">
        <f>PRZEDMIAR!F63</f>
        <v>7205.7</v>
      </c>
      <c r="G63" s="77">
        <v>0</v>
      </c>
      <c r="H63" s="75">
        <f>F63*G63</f>
        <v>0</v>
      </c>
    </row>
    <row r="64" spans="2:8" ht="25.5">
      <c r="B64" s="141">
        <f>PRZEDMIAR!B64</f>
        <v>43</v>
      </c>
      <c r="C64" s="124"/>
      <c r="D64" s="51" t="str">
        <f>PRZEDMIAR!D64</f>
        <v>Mechaniczne skropienie warstw konstrukcyjnych nieulepszonych emulsją asfaltową (4176.24+65)</v>
      </c>
      <c r="E64" s="34" t="str">
        <f>PRZEDMIAR!E64</f>
        <v>m2</v>
      </c>
      <c r="F64" s="94">
        <f>PRZEDMIAR!F64</f>
        <v>4241.24</v>
      </c>
      <c r="G64" s="77">
        <v>0</v>
      </c>
      <c r="H64" s="75">
        <f>F64*G64</f>
        <v>0</v>
      </c>
    </row>
    <row r="65" spans="2:8" ht="25.5">
      <c r="B65" s="142">
        <f>PRZEDMIAR!B65</f>
        <v>44</v>
      </c>
      <c r="C65" s="124"/>
      <c r="D65" s="51" t="str">
        <f>PRZEDMIAR!D65</f>
        <v>Skropienie mechaniczne warstw konstrukcyjnych ulepszonych emulsją asfaltową (5631+1574.4)</v>
      </c>
      <c r="E65" s="34" t="str">
        <f>PRZEDMIAR!E65</f>
        <v>m2</v>
      </c>
      <c r="F65" s="94">
        <f>PRZEDMIAR!F65</f>
        <v>7205.7</v>
      </c>
      <c r="G65" s="77">
        <v>0</v>
      </c>
      <c r="H65" s="75">
        <f>F65*G65</f>
        <v>0</v>
      </c>
    </row>
    <row r="66" spans="2:8" ht="25.5">
      <c r="B66" s="143"/>
      <c r="C66" s="58" t="str">
        <f>PRZEDMIAR!C66</f>
        <v>D.04.04.02</v>
      </c>
      <c r="D66" s="50" t="str">
        <f>PRZEDMIAR!D66</f>
        <v>Podbudowa z kruszyw stabilizowanych mechanicznie</v>
      </c>
      <c r="E66" s="105"/>
      <c r="F66" s="89"/>
      <c r="G66" s="78"/>
      <c r="H66" s="76"/>
    </row>
    <row r="67" spans="2:8" ht="38.25">
      <c r="B67" s="141">
        <f>PRZEDMIAR!B67</f>
        <v>45</v>
      </c>
      <c r="C67" s="127"/>
      <c r="D67" s="51" t="str">
        <f>PRZEDMIAR!D67</f>
        <v>Wykonanie podbudowy z kruszywa łamanego stabilizowanego mechanicznie, grubość warstwy po zagęszczeniu 15 cm (zjazd bitumiczny)</v>
      </c>
      <c r="E67" s="34" t="str">
        <f>PRZEDMIAR!E67</f>
        <v>m2</v>
      </c>
      <c r="F67" s="94">
        <f>PRZEDMIAR!F67</f>
        <v>28</v>
      </c>
      <c r="G67" s="77">
        <v>0</v>
      </c>
      <c r="H67" s="75">
        <f>F67*G67</f>
        <v>0</v>
      </c>
    </row>
    <row r="68" spans="2:8" ht="38.25">
      <c r="B68" s="140">
        <f>PRZEDMIAR!B68</f>
        <v>46</v>
      </c>
      <c r="C68" s="127"/>
      <c r="D68" s="51" t="str">
        <f>PRZEDMIAR!D68</f>
        <v>Wykonanie podbudowy z kruszywa łamanego stabilizowanego mechanicznie, grubość warstwy po zagęszczeniu 20 cm</v>
      </c>
      <c r="E68" s="34" t="str">
        <f>PRZEDMIAR!E68</f>
        <v>m2</v>
      </c>
      <c r="F68" s="94">
        <f>PRZEDMIAR!F68</f>
        <v>4176.24</v>
      </c>
      <c r="G68" s="77">
        <v>0</v>
      </c>
      <c r="H68" s="75">
        <f>F68*G68</f>
        <v>0</v>
      </c>
    </row>
    <row r="69" spans="2:8">
      <c r="B69" s="42"/>
      <c r="C69" s="58" t="str">
        <f>PRZEDMIAR!C69</f>
        <v>D.04.05.01</v>
      </c>
      <c r="D69" s="50" t="str">
        <f>PRZEDMIAR!D69</f>
        <v>Podbudowa z kruszyw ulepszonych cementem</v>
      </c>
      <c r="E69" s="105"/>
      <c r="F69" s="89"/>
      <c r="G69" s="78"/>
      <c r="H69" s="76"/>
    </row>
    <row r="70" spans="2:8" ht="38.25">
      <c r="B70" s="130">
        <f>PRZEDMIAR!B70</f>
        <v>47</v>
      </c>
      <c r="C70" s="127"/>
      <c r="D70" s="51" t="str">
        <f>PRZEDMIAR!D70</f>
        <v>Wykonanie podbudowy z gruntu stabilizowanego cementem C1.5/2, grubość warstwy po zagęszczeniu 10 cm (pod chodnikami)</v>
      </c>
      <c r="E70" s="34" t="str">
        <f>PRZEDMIAR!E70</f>
        <v>m2</v>
      </c>
      <c r="F70" s="94">
        <f>PRZEDMIAR!F70</f>
        <v>1638.6</v>
      </c>
      <c r="G70" s="77">
        <v>0</v>
      </c>
      <c r="H70" s="79">
        <f>F70*G70</f>
        <v>0</v>
      </c>
    </row>
    <row r="71" spans="2:8" ht="38.25">
      <c r="B71" s="130">
        <f>PRZEDMIAR!B71</f>
        <v>48</v>
      </c>
      <c r="C71" s="127"/>
      <c r="D71" s="51" t="str">
        <f>PRZEDMIAR!D71</f>
        <v>Wykonanie podbudowy z gruntu stabilizowanego cementem C3/4, grubość warstwy po zagęszczeniu 15 cm zjazdami z kostki)</v>
      </c>
      <c r="E71" s="34" t="str">
        <f>PRZEDMIAR!E71</f>
        <v>m2</v>
      </c>
      <c r="F71" s="94">
        <f>PRZEDMIAR!F71</f>
        <v>253</v>
      </c>
      <c r="G71" s="77">
        <v>0</v>
      </c>
      <c r="H71" s="79">
        <f>F71*G71</f>
        <v>0</v>
      </c>
    </row>
    <row r="72" spans="2:8">
      <c r="B72" s="38"/>
      <c r="C72" s="103" t="str">
        <f>PRZEDMIAR!C72</f>
        <v>D.05.00.00</v>
      </c>
      <c r="D72" s="53" t="str">
        <f>PRZEDMIAR!D72</f>
        <v>NAWIERZCHNIE</v>
      </c>
      <c r="E72" s="104"/>
      <c r="F72" s="90"/>
      <c r="G72" s="91"/>
      <c r="H72" s="48"/>
    </row>
    <row r="73" spans="2:8">
      <c r="B73" s="42"/>
      <c r="C73" s="58" t="str">
        <f>PRZEDMIAR!C73</f>
        <v>D.05.01.04</v>
      </c>
      <c r="D73" s="50" t="str">
        <f>PRZEDMIAR!D73</f>
        <v>Nawierzchnie z mieszanki kruszywa niezwiązanego</v>
      </c>
      <c r="E73" s="105"/>
      <c r="F73" s="89"/>
      <c r="G73" s="78"/>
      <c r="H73" s="76"/>
    </row>
    <row r="74" spans="2:8" ht="25.5">
      <c r="B74" s="130">
        <f>PRZEDMIAR!B74</f>
        <v>49</v>
      </c>
      <c r="C74" s="127"/>
      <c r="D74" s="51" t="str">
        <f>PRZEDMIAR!D74</f>
        <v>Wykonanie nawierzchni żwirowej, grubość warstwy po zagęszczeniu 10cm</v>
      </c>
      <c r="E74" s="34" t="str">
        <f>PRZEDMIAR!E74</f>
        <v>m2</v>
      </c>
      <c r="F74" s="94">
        <f>PRZEDMIAR!F74</f>
        <v>130.5</v>
      </c>
      <c r="G74" s="77">
        <v>0</v>
      </c>
      <c r="H74" s="79">
        <f>F74*G74</f>
        <v>0</v>
      </c>
    </row>
    <row r="75" spans="2:8" ht="25.5">
      <c r="B75" s="130">
        <f>PRZEDMIAR!B75</f>
        <v>50</v>
      </c>
      <c r="C75" s="127"/>
      <c r="D75" s="51" t="str">
        <f>PRZEDMIAR!D75</f>
        <v>Wykonanie nawierzchni z kruszywa łamanego, grubość warstwy po zagęszczeniu 20cm</v>
      </c>
      <c r="E75" s="34" t="str">
        <f>PRZEDMIAR!E75</f>
        <v>m2</v>
      </c>
      <c r="F75" s="94">
        <f>PRZEDMIAR!F75</f>
        <v>150</v>
      </c>
      <c r="G75" s="77">
        <v>0</v>
      </c>
      <c r="H75" s="79">
        <f>F75*G75</f>
        <v>0</v>
      </c>
    </row>
    <row r="76" spans="2:8">
      <c r="B76" s="42"/>
      <c r="C76" s="58" t="str">
        <f>PRZEDMIAR!C76</f>
        <v>D.05.03.05</v>
      </c>
      <c r="D76" s="50" t="str">
        <f>PRZEDMIAR!D76</f>
        <v>Nawierzchnie z betonu asfaltowego</v>
      </c>
      <c r="E76" s="105"/>
      <c r="F76" s="89"/>
      <c r="G76" s="78"/>
      <c r="H76" s="76"/>
    </row>
    <row r="77" spans="2:8" ht="25.5">
      <c r="B77" s="130">
        <f>PRZEDMIAR!B77</f>
        <v>51</v>
      </c>
      <c r="C77" s="124"/>
      <c r="D77" s="55" t="str">
        <f>PRZEDMIAR!D77</f>
        <v>Wykonanie warstwy wiążącej z mieszanki mineralno-asfaltowej AC 11 W,  grubość warstwy 8 cm</v>
      </c>
      <c r="E77" s="34" t="str">
        <f>PRZEDMIAR!E77</f>
        <v>m2</v>
      </c>
      <c r="F77" s="94">
        <f>PRZEDMIAR!F77</f>
        <v>4056.9</v>
      </c>
      <c r="G77" s="77">
        <v>0</v>
      </c>
      <c r="H77" s="75">
        <f>F77*G77</f>
        <v>0</v>
      </c>
    </row>
    <row r="78" spans="2:8" ht="25.5">
      <c r="B78" s="130">
        <f>PRZEDMIAR!B78</f>
        <v>52</v>
      </c>
      <c r="C78" s="124"/>
      <c r="D78" s="55" t="str">
        <f>PRZEDMIAR!D78</f>
        <v>Wyrównanie istniejącej nawierzchni mieszanką mineralno-asfaltową AC 11P, średnio 75kg/m2 (1574.4*75/1000)</v>
      </c>
      <c r="E78" s="34" t="str">
        <f>PRZEDMIAR!E78</f>
        <v>t</v>
      </c>
      <c r="F78" s="94">
        <f>PRZEDMIAR!F78</f>
        <v>118.08</v>
      </c>
      <c r="G78" s="77">
        <v>0</v>
      </c>
      <c r="H78" s="75">
        <f>F78*G78</f>
        <v>0</v>
      </c>
    </row>
    <row r="79" spans="2:8" ht="38.25">
      <c r="B79" s="130">
        <f>PRZEDMIAR!B79</f>
        <v>53</v>
      </c>
      <c r="C79" s="124"/>
      <c r="D79" s="55" t="str">
        <f>PRZEDMIAR!D79</f>
        <v>Wykonanie warstwy ścieralnej z mieszanki mineralno-asfaltowej AC 11S, grubość warstwy po zagęszczeniu 4 cm (5600+28)</v>
      </c>
      <c r="E79" s="34" t="str">
        <f>PRZEDMIAR!E79</f>
        <v>m2</v>
      </c>
      <c r="F79" s="94">
        <f>PRZEDMIAR!F79</f>
        <v>5628</v>
      </c>
      <c r="G79" s="77">
        <v>0</v>
      </c>
      <c r="H79" s="75">
        <f>F79*G79</f>
        <v>0</v>
      </c>
    </row>
    <row r="80" spans="2:8" ht="51">
      <c r="B80" s="130">
        <f>PRZEDMIAR!B80</f>
        <v>54</v>
      </c>
      <c r="C80" s="124"/>
      <c r="D80" s="55" t="str">
        <f>PRZEDMIAR!D80</f>
        <v>Wykonanie warstwy ścieralnej z mieszanki mineralno-asfaltowej AC 11S, srednia grubość warstwy po zagęszczeniu 5 cm - nawierzchnia na zjeździe betonowym do regulacji wysokościowej</v>
      </c>
      <c r="E80" s="34" t="str">
        <f>PRZEDMIAR!E80</f>
        <v>m2</v>
      </c>
      <c r="F80" s="94">
        <f>PRZEDMIAR!F80</f>
        <v>37</v>
      </c>
      <c r="G80" s="77">
        <v>0</v>
      </c>
      <c r="H80" s="75">
        <f>F80*G80</f>
        <v>0</v>
      </c>
    </row>
    <row r="81" spans="2:8">
      <c r="B81" s="42"/>
      <c r="C81" s="58" t="str">
        <f>PRZEDMIAR!C81</f>
        <v>D.05.03.11</v>
      </c>
      <c r="D81" s="88" t="str">
        <f>PRZEDMIAR!D81</f>
        <v>Frezowanie nawierzchni asfaltowych na zimno</v>
      </c>
      <c r="E81" s="102"/>
      <c r="F81" s="89"/>
      <c r="G81" s="78"/>
      <c r="H81" s="76"/>
    </row>
    <row r="82" spans="2:8" ht="25.5">
      <c r="B82" s="130">
        <f>PRZEDMIAR!B82</f>
        <v>55</v>
      </c>
      <c r="C82" s="124"/>
      <c r="D82" s="55" t="str">
        <f>PRZEDMIAR!D82</f>
        <v>Wykonanie frezowania nawierzchni asfaltowych na zimno, średnia grubość warstwy 5 cm</v>
      </c>
      <c r="E82" s="34" t="str">
        <f>PRZEDMIAR!E82</f>
        <v>m2</v>
      </c>
      <c r="F82" s="94">
        <f>PRZEDMIAR!F82</f>
        <v>1574.4</v>
      </c>
      <c r="G82" s="77">
        <v>0</v>
      </c>
      <c r="H82" s="75">
        <f>F82*G82</f>
        <v>0</v>
      </c>
    </row>
    <row r="83" spans="2:8">
      <c r="B83" s="42"/>
      <c r="C83" s="58" t="str">
        <f>PRZEDMIAR!C83</f>
        <v>D.05.03.23</v>
      </c>
      <c r="D83" s="88" t="str">
        <f>PRZEDMIAR!D83</f>
        <v>Nawierzchnie z kostki brukowej betonowej</v>
      </c>
      <c r="E83" s="102"/>
      <c r="F83" s="89"/>
      <c r="G83" s="78"/>
      <c r="H83" s="76"/>
    </row>
    <row r="84" spans="2:8" ht="51">
      <c r="B84" s="130">
        <f>PRZEDMIAR!B84</f>
        <v>56</v>
      </c>
      <c r="C84" s="124"/>
      <c r="D84" s="55" t="str">
        <f>PRZEDMIAR!D84</f>
        <v>Wykonanie nawierzchni z kostki brukowej betonowej kolorowej o grubości 8cm na podsypce cementowo-piaskowej, spoiny wypełnione piaskiem zjazdy z kostki betonowej)</v>
      </c>
      <c r="E84" s="34" t="str">
        <f>PRZEDMIAR!E84</f>
        <v>m2</v>
      </c>
      <c r="F84" s="94">
        <f>PRZEDMIAR!F84</f>
        <v>253</v>
      </c>
      <c r="G84" s="77">
        <v>0</v>
      </c>
      <c r="H84" s="75">
        <f>F84*G84</f>
        <v>0</v>
      </c>
    </row>
    <row r="85" spans="2:8">
      <c r="B85" s="38"/>
      <c r="C85" s="103" t="str">
        <f>PRZEDMIAR!C85</f>
        <v>D.06.00.00</v>
      </c>
      <c r="D85" s="53" t="str">
        <f>PRZEDMIAR!D85</f>
        <v>ROBOTY WYKOŃCZENIOWE</v>
      </c>
      <c r="E85" s="104"/>
      <c r="F85" s="90"/>
      <c r="G85" s="91"/>
      <c r="H85" s="48"/>
    </row>
    <row r="86" spans="2:8" ht="25.5">
      <c r="B86" s="42"/>
      <c r="C86" s="58" t="str">
        <f>PRZEDMIAR!C86</f>
        <v>D.06.01.01</v>
      </c>
      <c r="D86" s="88" t="str">
        <f>PRZEDMIAR!D86</f>
        <v>Umocnienie powierzchniowe skarp, rowów i ścieków płytami betonowymi</v>
      </c>
      <c r="E86" s="102"/>
      <c r="F86" s="89"/>
      <c r="G86" s="78"/>
      <c r="H86" s="76"/>
    </row>
    <row r="87" spans="2:8" ht="57" customHeight="1">
      <c r="B87" s="130">
        <f>PRZEDMIAR!B87</f>
        <v>57</v>
      </c>
      <c r="C87" s="124"/>
      <c r="D87" s="55" t="str">
        <f>PRZEDMIAR!D87</f>
        <v>Umocnienie dna rowów i skarp płytami betonowymi chodnikowymi 50x50x7 cm ułożonymi na podsypce cementowo-piaskowej, spoiny wypełnione zaprawą (wyloty przykanalików, umocnienie skarpy rowu za peronem)</v>
      </c>
      <c r="E87" s="34" t="str">
        <f>PRZEDMIAR!E87</f>
        <v>m2</v>
      </c>
      <c r="F87" s="94">
        <f>PRZEDMIAR!F87</f>
        <v>22</v>
      </c>
      <c r="G87" s="77">
        <v>0</v>
      </c>
      <c r="H87" s="75">
        <f>F87*G87</f>
        <v>0</v>
      </c>
    </row>
    <row r="88" spans="2:8">
      <c r="B88" s="42"/>
      <c r="C88" s="58" t="str">
        <f>PRZEDMIAR!C88</f>
        <v>D.06.01.06</v>
      </c>
      <c r="D88" s="98" t="str">
        <f>PRZEDMIAR!D88</f>
        <v>Umocnienie skarp rowów płytami ażurowymi</v>
      </c>
      <c r="E88" s="105"/>
      <c r="F88" s="89"/>
      <c r="G88" s="78"/>
      <c r="H88" s="76"/>
    </row>
    <row r="89" spans="2:8" ht="52.5" customHeight="1">
      <c r="B89" s="130">
        <f>PRZEDMIAR!B89</f>
        <v>58</v>
      </c>
      <c r="C89" s="124"/>
      <c r="D89" s="51" t="str">
        <f>PRZEDMIAR!D89</f>
        <v>Umocnienie skarp płytami ażurowymi 60x40x6 cm na podsypce cementowo-piaskowej, wypełnienie wolnych przestrzeni humusem (wyloty przykanalików, wyloty przepustów)</v>
      </c>
      <c r="E89" s="34" t="str">
        <f>PRZEDMIAR!E89</f>
        <v>m2</v>
      </c>
      <c r="F89" s="94">
        <f>PRZEDMIAR!F89</f>
        <v>66</v>
      </c>
      <c r="G89" s="77">
        <v>0</v>
      </c>
      <c r="H89" s="75">
        <f>F89*G89</f>
        <v>0</v>
      </c>
    </row>
    <row r="90" spans="2:8">
      <c r="B90" s="42"/>
      <c r="C90" s="58" t="str">
        <f>PRZEDMIAR!C90</f>
        <v>D.06.01.10</v>
      </c>
      <c r="D90" s="88" t="str">
        <f>PRZEDMIAR!D90</f>
        <v>Pobocze utwardzone kruszywem naturalnym</v>
      </c>
      <c r="E90" s="102"/>
      <c r="F90" s="89"/>
      <c r="G90" s="78"/>
      <c r="H90" s="76"/>
    </row>
    <row r="91" spans="2:8" ht="25.5">
      <c r="B91" s="130">
        <f>PRZEDMIAR!B91</f>
        <v>59</v>
      </c>
      <c r="C91" s="124"/>
      <c r="D91" s="55" t="str">
        <f>PRZEDMIAR!D91</f>
        <v>Wykonanie poboczy z kruszywa naturalnego grubości 15 cm po zagęszczeniu</v>
      </c>
      <c r="E91" s="34" t="str">
        <f>PRZEDMIAR!E91</f>
        <v>m2</v>
      </c>
      <c r="F91" s="94">
        <f>PRZEDMIAR!F91</f>
        <v>646</v>
      </c>
      <c r="G91" s="77">
        <v>0</v>
      </c>
      <c r="H91" s="75">
        <f>F91*G91</f>
        <v>0</v>
      </c>
    </row>
    <row r="92" spans="2:8">
      <c r="B92" s="42"/>
      <c r="C92" s="58" t="str">
        <f>PRZEDMIAR!C92</f>
        <v>D.06.02.10</v>
      </c>
      <c r="D92" s="88" t="str">
        <f>PRZEDMIAR!D92</f>
        <v>Przepusty pod zjazdami i wzdłuż rowów</v>
      </c>
      <c r="E92" s="102"/>
      <c r="F92" s="89"/>
      <c r="G92" s="78"/>
      <c r="H92" s="76"/>
    </row>
    <row r="93" spans="2:8" ht="25.5">
      <c r="B93" s="130">
        <f>PRZEDMIAR!B93</f>
        <v>60</v>
      </c>
      <c r="C93" s="124"/>
      <c r="D93" s="55" t="str">
        <f>PRZEDMIAR!D93</f>
        <v>Wykonanie przepustów pod zjazdami z rur PEHD śr 40 cm ułożonych na ławie z pospółki grubości 15 cm</v>
      </c>
      <c r="E93" s="34" t="str">
        <f>PRZEDMIAR!E93</f>
        <v>m</v>
      </c>
      <c r="F93" s="94">
        <f>PRZEDMIAR!F93</f>
        <v>67</v>
      </c>
      <c r="G93" s="125">
        <v>0</v>
      </c>
      <c r="H93" s="75">
        <f>F93*G93</f>
        <v>0</v>
      </c>
    </row>
    <row r="94" spans="2:8" ht="25.5">
      <c r="B94" s="130">
        <f>PRZEDMIAR!B94</f>
        <v>61</v>
      </c>
      <c r="C94" s="124"/>
      <c r="D94" s="55" t="str">
        <f>PRZEDMIAR!D94</f>
        <v>Ścianki czołowe prefabrykowane dla przepustów z rur PEHD i żelbetowych</v>
      </c>
      <c r="E94" s="34" t="str">
        <f>PRZEDMIAR!E94</f>
        <v>szt</v>
      </c>
      <c r="F94" s="94">
        <f>PRZEDMIAR!F94</f>
        <v>14</v>
      </c>
      <c r="G94" s="125">
        <v>0</v>
      </c>
      <c r="H94" s="75">
        <f>F94*G94</f>
        <v>0</v>
      </c>
    </row>
    <row r="95" spans="2:8">
      <c r="B95" s="42"/>
      <c r="C95" s="58" t="str">
        <f>PRZEDMIAR!C95</f>
        <v>D.06.04.01</v>
      </c>
      <c r="D95" s="88" t="str">
        <f>PRZEDMIAR!D95</f>
        <v>Rowy</v>
      </c>
      <c r="E95" s="102"/>
      <c r="F95" s="89"/>
      <c r="G95" s="78"/>
      <c r="H95" s="76"/>
    </row>
    <row r="96" spans="2:8">
      <c r="B96" s="130">
        <f>PRZEDMIAR!B96</f>
        <v>62</v>
      </c>
      <c r="C96" s="124"/>
      <c r="D96" s="55" t="str">
        <f>PRZEDMIAR!D96</f>
        <v>Profilowanie dna i skarp rowów odwadniajacych</v>
      </c>
      <c r="E96" s="34" t="str">
        <f>PRZEDMIAR!E96</f>
        <v>m</v>
      </c>
      <c r="F96" s="94">
        <f>PRZEDMIAR!F96</f>
        <v>384</v>
      </c>
      <c r="G96" s="77">
        <v>0</v>
      </c>
      <c r="H96" s="75">
        <f>F96*G96</f>
        <v>0</v>
      </c>
    </row>
    <row r="97" spans="2:8">
      <c r="B97" s="38"/>
      <c r="C97" s="103" t="str">
        <f>PRZEDMIAR!C97</f>
        <v>D.07.00.00</v>
      </c>
      <c r="D97" s="53" t="str">
        <f>PRZEDMIAR!D97</f>
        <v>URZĄDZENIA BEZPIECZEŃSTWA RUCHU</v>
      </c>
      <c r="E97" s="104"/>
      <c r="F97" s="90"/>
      <c r="G97" s="91"/>
      <c r="H97" s="48"/>
    </row>
    <row r="98" spans="2:8">
      <c r="B98" s="42"/>
      <c r="C98" s="58" t="str">
        <f>PRZEDMIAR!C98</f>
        <v>D.07.01.01</v>
      </c>
      <c r="D98" s="88" t="str">
        <f>PRZEDMIAR!D98</f>
        <v>Oznakowanie Poziome</v>
      </c>
      <c r="E98" s="102"/>
      <c r="F98" s="89"/>
      <c r="G98" s="78"/>
      <c r="H98" s="76"/>
    </row>
    <row r="99" spans="2:8" ht="25.5">
      <c r="B99" s="130">
        <f>PRZEDMIAR!B99</f>
        <v>63</v>
      </c>
      <c r="C99" s="124"/>
      <c r="D99" s="55" t="str">
        <f>PRZEDMIAR!D99</f>
        <v>Oznakowanie poziome jezdni farbą akrylową białą odblaskową - linie segregacyjne i krawędziowe ciągłe</v>
      </c>
      <c r="E99" s="34" t="str">
        <f>PRZEDMIAR!E99</f>
        <v>m2</v>
      </c>
      <c r="F99" s="94">
        <f>PRZEDMIAR!F99</f>
        <v>97.8</v>
      </c>
      <c r="G99" s="77">
        <v>0</v>
      </c>
      <c r="H99" s="75">
        <f>F99*G99</f>
        <v>0</v>
      </c>
    </row>
    <row r="100" spans="2:8" ht="38.25">
      <c r="B100" s="130">
        <f>PRZEDMIAR!B100</f>
        <v>64</v>
      </c>
      <c r="C100" s="124"/>
      <c r="D100" s="55" t="str">
        <f>PRZEDMIAR!D100</f>
        <v>Oznakowanie poziome jezdni farbą akrylową białą odblaskową - linie segregacyjne i krawędziowe przerywane</v>
      </c>
      <c r="E100" s="34" t="str">
        <f>PRZEDMIAR!E100</f>
        <v>m2</v>
      </c>
      <c r="F100" s="94">
        <f>PRZEDMIAR!F100</f>
        <v>9.4</v>
      </c>
      <c r="G100" s="77">
        <v>0</v>
      </c>
      <c r="H100" s="75">
        <f>F100*G100</f>
        <v>0</v>
      </c>
    </row>
    <row r="101" spans="2:8" ht="38.25">
      <c r="B101" s="130">
        <f>PRZEDMIAR!B101</f>
        <v>65</v>
      </c>
      <c r="C101" s="124"/>
      <c r="D101" s="55" t="str">
        <f>PRZEDMIAR!D101</f>
        <v>Oznakowanie poziome jezdni farbą akrylową białą odblaskową - linie na skrzyżowaniach, przejściach i przystankach, malowane mechanicznie</v>
      </c>
      <c r="E101" s="34" t="str">
        <f>PRZEDMIAR!E101</f>
        <v>m2</v>
      </c>
      <c r="F101" s="94">
        <f>PRZEDMIAR!F101</f>
        <v>77.900000000000006</v>
      </c>
      <c r="G101" s="77">
        <v>0</v>
      </c>
      <c r="H101" s="75">
        <f>F101*G101</f>
        <v>0</v>
      </c>
    </row>
    <row r="102" spans="2:8">
      <c r="B102" s="42"/>
      <c r="C102" s="58" t="str">
        <f>PRZEDMIAR!C102</f>
        <v>D.07.02.01</v>
      </c>
      <c r="D102" s="88" t="str">
        <f>PRZEDMIAR!D102</f>
        <v>Oznakowanie Pionowe</v>
      </c>
      <c r="E102" s="102"/>
      <c r="F102" s="89"/>
      <c r="G102" s="78"/>
      <c r="H102" s="76"/>
    </row>
    <row r="103" spans="2:8" ht="38.25">
      <c r="B103" s="130">
        <f>PRZEDMIAR!B103</f>
        <v>66</v>
      </c>
      <c r="C103" s="124"/>
      <c r="D103" s="55" t="str">
        <f>PRZEDMIAR!D103</f>
        <v>Ustawienie słupków z rur stalowych ø70 dla znaków drogowych, wraz z wykopaniem i zasypaniem dołów z ubiciem warstwami</v>
      </c>
      <c r="E103" s="34" t="str">
        <f>PRZEDMIAR!E103</f>
        <v>szt</v>
      </c>
      <c r="F103" s="94">
        <f>PRZEDMIAR!F103</f>
        <v>25</v>
      </c>
      <c r="G103" s="77">
        <v>0</v>
      </c>
      <c r="H103" s="75">
        <f>F103*G103</f>
        <v>0</v>
      </c>
    </row>
    <row r="104" spans="2:8" ht="25.5">
      <c r="B104" s="130">
        <f>PRZEDMIAR!B104</f>
        <v>67</v>
      </c>
      <c r="C104" s="124"/>
      <c r="D104" s="55" t="str">
        <f>PRZEDMIAR!D104</f>
        <v>Przymocowanie do gotowych słupków znaków ostrzegawczych typ A średnie folia II generacji</v>
      </c>
      <c r="E104" s="34" t="str">
        <f>PRZEDMIAR!E104</f>
        <v>szt</v>
      </c>
      <c r="F104" s="94">
        <f>PRZEDMIAR!F104</f>
        <v>8</v>
      </c>
      <c r="G104" s="77">
        <v>0</v>
      </c>
      <c r="H104" s="75">
        <f>F104*G104</f>
        <v>0</v>
      </c>
    </row>
    <row r="105" spans="2:8" ht="25.5">
      <c r="B105" s="130">
        <f>PRZEDMIAR!B105</f>
        <v>68</v>
      </c>
      <c r="C105" s="124"/>
      <c r="D105" s="55" t="str">
        <f>PRZEDMIAR!D105</f>
        <v>Przymocowanie do gotowych słupków tabliczek typ T średnie folia II generacji</v>
      </c>
      <c r="E105" s="34" t="str">
        <f>PRZEDMIAR!E105</f>
        <v>m2</v>
      </c>
      <c r="F105" s="94">
        <f>PRZEDMIAR!F105</f>
        <v>1.5</v>
      </c>
      <c r="G105" s="77">
        <v>0</v>
      </c>
      <c r="H105" s="75">
        <f>F105*G105</f>
        <v>0</v>
      </c>
    </row>
    <row r="106" spans="2:8" ht="25.5">
      <c r="B106" s="130">
        <f>PRZEDMIAR!B106</f>
        <v>69</v>
      </c>
      <c r="C106" s="124"/>
      <c r="D106" s="55" t="str">
        <f>PRZEDMIAR!D106</f>
        <v>Przymocowanie do gotowych słupków znaków informacyjnych typ D średnie folia II generacji</v>
      </c>
      <c r="E106" s="34" t="str">
        <f>PRZEDMIAR!E106</f>
        <v>szt</v>
      </c>
      <c r="F106" s="94">
        <f>PRZEDMIAR!F106</f>
        <v>19</v>
      </c>
      <c r="G106" s="77">
        <v>0</v>
      </c>
      <c r="H106" s="75">
        <f>F106*G106</f>
        <v>0</v>
      </c>
    </row>
    <row r="107" spans="2:8">
      <c r="B107" s="130">
        <f>PRZEDMIAR!B107</f>
        <v>70</v>
      </c>
      <c r="C107" s="124"/>
      <c r="D107" s="55" t="str">
        <f>PRZEDMIAR!D107</f>
        <v>Ustawienie tablic prowadzących U-3</v>
      </c>
      <c r="E107" s="34" t="str">
        <f>PRZEDMIAR!E107</f>
        <v>szt</v>
      </c>
      <c r="F107" s="94">
        <f>PRZEDMIAR!F107</f>
        <v>1</v>
      </c>
      <c r="G107" s="77">
        <v>0</v>
      </c>
      <c r="H107" s="75">
        <f>F107*G107</f>
        <v>0</v>
      </c>
    </row>
    <row r="108" spans="2:8">
      <c r="B108" s="42"/>
      <c r="C108" s="58" t="str">
        <f>PRZEDMIAR!C108</f>
        <v>D.07.06.02</v>
      </c>
      <c r="D108" s="88" t="str">
        <f>PRZEDMIAR!D108</f>
        <v>Urządzenia zabezpieczajace ruch pieszych</v>
      </c>
      <c r="E108" s="102"/>
      <c r="F108" s="89"/>
      <c r="G108" s="78"/>
      <c r="H108" s="76"/>
    </row>
    <row r="109" spans="2:8">
      <c r="B109" s="130">
        <f>PRZEDMIAR!B109</f>
        <v>71</v>
      </c>
      <c r="C109" s="124"/>
      <c r="D109" s="55" t="str">
        <f>PRZEDMIAR!D109</f>
        <v>Ustawienie poręczy ochronnych U-11a</v>
      </c>
      <c r="E109" s="34" t="str">
        <f>PRZEDMIAR!E109</f>
        <v>m</v>
      </c>
      <c r="F109" s="94">
        <f>PRZEDMIAR!F109</f>
        <v>33</v>
      </c>
      <c r="G109" s="77">
        <v>0</v>
      </c>
      <c r="H109" s="75">
        <f>F109*G109</f>
        <v>0</v>
      </c>
    </row>
    <row r="110" spans="2:8">
      <c r="B110" s="38"/>
      <c r="C110" s="103" t="str">
        <f>PRZEDMIAR!C110</f>
        <v>D.08.00.00</v>
      </c>
      <c r="D110" s="53" t="str">
        <f>PRZEDMIAR!D110</f>
        <v>ELEMENTY ULIC I DRÓG</v>
      </c>
      <c r="E110" s="104"/>
      <c r="F110" s="90"/>
      <c r="G110" s="91"/>
      <c r="H110" s="48"/>
    </row>
    <row r="111" spans="2:8">
      <c r="B111" s="143"/>
      <c r="C111" s="106" t="str">
        <f>PRZEDMIAR!C111</f>
        <v>D.08.01.01</v>
      </c>
      <c r="D111" s="50" t="str">
        <f>PRZEDMIAR!D111</f>
        <v>Krawężniki betonowe na ławie betonowej</v>
      </c>
      <c r="E111" s="102"/>
      <c r="F111" s="89"/>
      <c r="G111" s="78"/>
      <c r="H111" s="76"/>
    </row>
    <row r="112" spans="2:8" ht="38.25">
      <c r="B112" s="142">
        <f>PRZEDMIAR!B112</f>
        <v>72</v>
      </c>
      <c r="C112" s="124"/>
      <c r="D112" s="51" t="str">
        <f>PRZEDMIAR!D112</f>
        <v>Ustawienie krawężników betonowych 20x30x100cm wyniesionych wraz z wykonaniem ławy betonowej z oporem C12/15</v>
      </c>
      <c r="E112" s="34" t="str">
        <f>PRZEDMIAR!E112</f>
        <v>m</v>
      </c>
      <c r="F112" s="94">
        <f>PRZEDMIAR!F112</f>
        <v>703</v>
      </c>
      <c r="G112" s="77">
        <v>0</v>
      </c>
      <c r="H112" s="75">
        <f>F112*G112</f>
        <v>0</v>
      </c>
    </row>
    <row r="113" spans="2:8" ht="38.25">
      <c r="B113" s="142">
        <f>PRZEDMIAR!B113</f>
        <v>73</v>
      </c>
      <c r="C113" s="124"/>
      <c r="D113" s="51" t="str">
        <f>PRZEDMIAR!D113</f>
        <v>Ustawienie krawężników betonowych 20x30x100cm obniżonych wraz z wykonaniem ławy betonowej z oporem C12/15</v>
      </c>
      <c r="E113" s="34" t="str">
        <f>PRZEDMIAR!E113</f>
        <v>m</v>
      </c>
      <c r="F113" s="94">
        <f>PRZEDMIAR!F113</f>
        <v>190.7</v>
      </c>
      <c r="G113" s="77">
        <v>0</v>
      </c>
      <c r="H113" s="75">
        <f>F113*G113</f>
        <v>0</v>
      </c>
    </row>
    <row r="114" spans="2:8" ht="25.5">
      <c r="B114" s="142">
        <f>PRZEDMIAR!B114</f>
        <v>74</v>
      </c>
      <c r="C114" s="124"/>
      <c r="D114" s="51" t="str">
        <f>PRZEDMIAR!D114</f>
        <v>Ustawienie oporników betonowych 12x25x100cm wraz z wykonaniem ławy betonowej z oporem C12/15</v>
      </c>
      <c r="E114" s="34" t="str">
        <f>PRZEDMIAR!E114</f>
        <v>m</v>
      </c>
      <c r="F114" s="94">
        <f>PRZEDMIAR!F114</f>
        <v>77.099999999999994</v>
      </c>
      <c r="G114" s="77">
        <v>0</v>
      </c>
      <c r="H114" s="75">
        <f>F114*G114</f>
        <v>0</v>
      </c>
    </row>
    <row r="115" spans="2:8">
      <c r="B115" s="143"/>
      <c r="C115" s="106" t="str">
        <f>PRZEDMIAR!C115</f>
        <v>D.08.02.02</v>
      </c>
      <c r="D115" s="50" t="str">
        <f>PRZEDMIAR!D115</f>
        <v>Chodniki z kostki brukowej betonowej</v>
      </c>
      <c r="E115" s="102"/>
      <c r="F115" s="89"/>
      <c r="G115" s="78"/>
      <c r="H115" s="76"/>
    </row>
    <row r="116" spans="2:8" ht="38.25">
      <c r="B116" s="142">
        <f>PRZEDMIAR!B116</f>
        <v>75</v>
      </c>
      <c r="C116" s="124"/>
      <c r="D116" s="51" t="str">
        <f>PRZEDMIAR!D116</f>
        <v>Wykonanie chodników z kostki brukowej o grubości 6 cm, szarej na podsypce cementowo-piaskowej, spoiny wypełnione piaskiem</v>
      </c>
      <c r="E116" s="34" t="str">
        <f>PRZEDMIAR!E116</f>
        <v>m2</v>
      </c>
      <c r="F116" s="94">
        <f>PRZEDMIAR!F116</f>
        <v>1638.6</v>
      </c>
      <c r="G116" s="77">
        <v>0</v>
      </c>
      <c r="H116" s="75">
        <f>F116*G116</f>
        <v>0</v>
      </c>
    </row>
    <row r="117" spans="2:8">
      <c r="B117" s="143"/>
      <c r="C117" s="106" t="str">
        <f>PRZEDMIAR!C117</f>
        <v>D.08.03.01</v>
      </c>
      <c r="D117" s="50" t="str">
        <f>PRZEDMIAR!D117</f>
        <v>Betonowe obrzeża chodnikowe</v>
      </c>
      <c r="E117" s="102"/>
      <c r="F117" s="78"/>
      <c r="G117" s="78"/>
      <c r="H117" s="76"/>
    </row>
    <row r="118" spans="2:8" ht="38.25">
      <c r="B118" s="142">
        <f>PRZEDMIAR!B118</f>
        <v>76</v>
      </c>
      <c r="C118" s="124"/>
      <c r="D118" s="51" t="str">
        <f>PRZEDMIAR!D118</f>
        <v>Ustawienie obrzeży betonowych o wymiarach 30x8x100 cm na podsypce cementowo-piaskowej, spoiny wypełnione zaprawą cementową</v>
      </c>
      <c r="E118" s="34" t="str">
        <f>PRZEDMIAR!E118</f>
        <v>m</v>
      </c>
      <c r="F118" s="94">
        <f>PRZEDMIAR!F118</f>
        <v>862.3</v>
      </c>
      <c r="G118" s="77">
        <v>0</v>
      </c>
      <c r="H118" s="75">
        <f>F118*G118</f>
        <v>0</v>
      </c>
    </row>
    <row r="119" spans="2:8">
      <c r="B119" s="143"/>
      <c r="C119" s="106" t="str">
        <f>PRZEDMIAR!C119</f>
        <v>D.08.05.01</v>
      </c>
      <c r="D119" s="50" t="str">
        <f>PRZEDMIAR!D119</f>
        <v>Ścieki uliczne z elementów betonowych</v>
      </c>
      <c r="E119" s="102"/>
      <c r="F119" s="78"/>
      <c r="G119" s="78"/>
      <c r="H119" s="76"/>
    </row>
    <row r="120" spans="2:8" ht="38.25">
      <c r="B120" s="142">
        <f>PRZEDMIAR!B120</f>
        <v>77</v>
      </c>
      <c r="C120" s="124"/>
      <c r="D120" s="51" t="str">
        <f>PRZEDMIAR!D120</f>
        <v>Ułożenie ścieku z prefabrykowanych elementów betonowych 60x50x15 cm na podsypce cementowo-piaskowej i ławie betonowej grubości 15 cm</v>
      </c>
      <c r="E120" s="34" t="str">
        <f>PRZEDMIAR!E120</f>
        <v>m</v>
      </c>
      <c r="F120" s="94">
        <f>PRZEDMIAR!F120</f>
        <v>408.9</v>
      </c>
      <c r="G120" s="77">
        <v>0</v>
      </c>
      <c r="H120" s="75">
        <f>F120*G120</f>
        <v>0</v>
      </c>
    </row>
    <row r="121" spans="2:8">
      <c r="B121" s="38"/>
      <c r="C121" s="103" t="str">
        <f>PRZEDMIAR!C121</f>
        <v>D.10.00.00</v>
      </c>
      <c r="D121" s="53" t="str">
        <f>PRZEDMIAR!D121</f>
        <v>INNE ROBOTY</v>
      </c>
      <c r="E121" s="104"/>
      <c r="F121" s="90"/>
      <c r="G121" s="91"/>
      <c r="H121" s="48"/>
    </row>
    <row r="122" spans="2:8">
      <c r="B122" s="143"/>
      <c r="C122" s="106" t="str">
        <f>PRZEDMIAR!C122</f>
        <v>D.10.01.05</v>
      </c>
      <c r="D122" s="50" t="str">
        <f>PRZEDMIAR!D122</f>
        <v>Regulacja pionowa zaworów wodociągowych</v>
      </c>
      <c r="E122" s="102"/>
      <c r="F122" s="78"/>
      <c r="G122" s="78"/>
      <c r="H122" s="76"/>
    </row>
    <row r="123" spans="2:8">
      <c r="B123" s="142">
        <f>PRZEDMIAR!B123</f>
        <v>78</v>
      </c>
      <c r="C123" s="124"/>
      <c r="D123" s="51" t="str">
        <f>PRZEDMIAR!D123</f>
        <v>Regulacja pionowa zaworów wodociągowych</v>
      </c>
      <c r="E123" s="34" t="str">
        <f>PRZEDMIAR!E123</f>
        <v>szt</v>
      </c>
      <c r="F123" s="94">
        <f>PRZEDMIAR!F123</f>
        <v>11</v>
      </c>
      <c r="G123" s="77">
        <v>0</v>
      </c>
      <c r="H123" s="75">
        <f>F123*G123</f>
        <v>0</v>
      </c>
    </row>
    <row r="124" spans="2:8">
      <c r="B124" s="143"/>
      <c r="C124" s="106" t="str">
        <f>PRZEDMIAR!C124</f>
        <v>D.10.09.01</v>
      </c>
      <c r="D124" s="50" t="str">
        <f>PRZEDMIAR!D124</f>
        <v>Rury ochronne</v>
      </c>
      <c r="E124" s="102"/>
      <c r="F124" s="89"/>
      <c r="G124" s="78"/>
      <c r="H124" s="76"/>
    </row>
    <row r="125" spans="2:8" ht="25.5">
      <c r="B125" s="142">
        <f>PRZEDMIAR!B125</f>
        <v>79</v>
      </c>
      <c r="C125" s="124"/>
      <c r="D125" s="51" t="str">
        <f>PRZEDMIAR!D125</f>
        <v>Zabezpieczenie sieci teletechnicznej rurami osłonowymi AROT PS A120</v>
      </c>
      <c r="E125" s="34" t="str">
        <f>PRZEDMIAR!E125</f>
        <v>m</v>
      </c>
      <c r="F125" s="94">
        <f>PRZEDMIAR!F125</f>
        <v>29.5</v>
      </c>
      <c r="G125" s="77">
        <v>0</v>
      </c>
      <c r="H125" s="75">
        <f>F125*G125</f>
        <v>0</v>
      </c>
    </row>
    <row r="126" spans="2:8" ht="25.5">
      <c r="B126" s="142">
        <f>PRZEDMIAR!B126</f>
        <v>80</v>
      </c>
      <c r="C126" s="124"/>
      <c r="D126" s="51" t="str">
        <f>PRZEDMIAR!D126</f>
        <v>Zabezpieczenie sieci energetycznej rurami osłonowymi SRS110</v>
      </c>
      <c r="E126" s="34" t="str">
        <f>PRZEDMIAR!E126</f>
        <v>m</v>
      </c>
      <c r="F126" s="94">
        <f>PRZEDMIAR!F126</f>
        <v>11</v>
      </c>
      <c r="G126" s="77">
        <v>0</v>
      </c>
      <c r="H126" s="75">
        <f>F126*G126</f>
        <v>0</v>
      </c>
    </row>
    <row r="127" spans="2:8">
      <c r="B127" s="143"/>
      <c r="C127" s="106" t="str">
        <f>PRZEDMIAR!C127</f>
        <v>D.10.13.13</v>
      </c>
      <c r="D127" s="50" t="str">
        <f>PRZEDMIAR!D127</f>
        <v>Wiaty przystankowe</v>
      </c>
      <c r="E127" s="102"/>
      <c r="F127" s="78"/>
      <c r="G127" s="78"/>
      <c r="H127" s="76"/>
    </row>
    <row r="128" spans="2:8" ht="15" thickBot="1">
      <c r="B128" s="144">
        <f>PRZEDMIAR!B128</f>
        <v>81</v>
      </c>
      <c r="C128" s="133"/>
      <c r="D128" s="134" t="str">
        <f>PRZEDMIAR!D128</f>
        <v>Montaż nowych wiat przystankowych</v>
      </c>
      <c r="E128" s="118" t="str">
        <f>PRZEDMIAR!E128</f>
        <v>szt</v>
      </c>
      <c r="F128" s="135">
        <f>PRZEDMIAR!F128</f>
        <v>1</v>
      </c>
      <c r="G128" s="136">
        <v>0</v>
      </c>
      <c r="H128" s="137">
        <f>F128*G128</f>
        <v>0</v>
      </c>
    </row>
    <row r="129" spans="1:10" ht="16.5" thickBot="1">
      <c r="B129" s="166" t="s">
        <v>239</v>
      </c>
      <c r="C129" s="167"/>
      <c r="D129" s="167"/>
      <c r="E129" s="167"/>
      <c r="F129" s="167"/>
      <c r="G129" s="168"/>
      <c r="H129" s="74">
        <f>SUM(H9:H128)</f>
        <v>0</v>
      </c>
    </row>
    <row r="130" spans="1:10" ht="16.5" thickBot="1">
      <c r="B130" s="166" t="s">
        <v>243</v>
      </c>
      <c r="C130" s="167"/>
      <c r="D130" s="167"/>
      <c r="E130" s="167"/>
      <c r="F130" s="167"/>
      <c r="G130" s="168"/>
      <c r="H130" s="74">
        <f>H129*0.23</f>
        <v>0</v>
      </c>
    </row>
    <row r="131" spans="1:10" ht="27" customHeight="1" thickBot="1">
      <c r="A131" s="73"/>
      <c r="B131" s="166" t="s">
        <v>244</v>
      </c>
      <c r="C131" s="167"/>
      <c r="D131" s="167"/>
      <c r="E131" s="167"/>
      <c r="F131" s="167"/>
      <c r="G131" s="168"/>
      <c r="H131" s="74">
        <f>H129+H130</f>
        <v>0</v>
      </c>
      <c r="J131" s="73"/>
    </row>
    <row r="132" spans="1:10">
      <c r="J132" s="73"/>
    </row>
    <row r="136" spans="1:10">
      <c r="H136" s="73"/>
    </row>
    <row r="137" spans="1:10">
      <c r="H137" s="73"/>
    </row>
  </sheetData>
  <mergeCells count="12">
    <mergeCell ref="G2:H2"/>
    <mergeCell ref="H5:H6"/>
    <mergeCell ref="B129:G129"/>
    <mergeCell ref="B130:G130"/>
    <mergeCell ref="B131:G131"/>
    <mergeCell ref="B3:H3"/>
    <mergeCell ref="B4:H4"/>
    <mergeCell ref="B5:B6"/>
    <mergeCell ref="C5:C6"/>
    <mergeCell ref="D5:D6"/>
    <mergeCell ref="E5:F5"/>
    <mergeCell ref="G5:G6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75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K45"/>
  <sheetViews>
    <sheetView workbookViewId="0"/>
  </sheetViews>
  <sheetFormatPr defaultRowHeight="14.25"/>
  <cols>
    <col min="1" max="1" width="12.25" customWidth="1"/>
    <col min="2" max="2" width="6.125" customWidth="1"/>
    <col min="3" max="3" width="11.375" customWidth="1"/>
    <col min="4" max="4" width="9.875" customWidth="1"/>
    <col min="5" max="5" width="14.375" customWidth="1"/>
    <col min="6" max="6" width="14.75" customWidth="1"/>
    <col min="7" max="7" width="10.125" customWidth="1"/>
    <col min="8" max="8" width="10" customWidth="1"/>
    <col min="9" max="9" width="10.75" customWidth="1"/>
    <col min="10" max="10" width="11.375" customWidth="1"/>
  </cols>
  <sheetData>
    <row r="1" spans="1:11">
      <c r="J1" s="1" t="s">
        <v>0</v>
      </c>
    </row>
    <row r="2" spans="1:11" ht="18">
      <c r="A2" s="3" t="s">
        <v>1</v>
      </c>
      <c r="D2" s="2"/>
      <c r="E2" s="2"/>
      <c r="F2" s="2"/>
      <c r="G2" s="2"/>
      <c r="H2" s="2"/>
    </row>
    <row r="4" spans="1:11" ht="15.75">
      <c r="A4" s="4" t="s">
        <v>2</v>
      </c>
    </row>
    <row r="5" spans="1:11" ht="15" thickBot="1"/>
    <row r="6" spans="1:11" ht="25.5">
      <c r="A6" s="9" t="s">
        <v>55</v>
      </c>
      <c r="B6" s="187" t="s">
        <v>60</v>
      </c>
      <c r="C6" s="10" t="s">
        <v>35</v>
      </c>
      <c r="D6" s="11" t="s">
        <v>37</v>
      </c>
      <c r="E6" s="189" t="s">
        <v>38</v>
      </c>
      <c r="F6" s="189" t="s">
        <v>39</v>
      </c>
      <c r="G6" s="191" t="s">
        <v>40</v>
      </c>
      <c r="H6" s="191" t="s">
        <v>41</v>
      </c>
      <c r="I6" s="191" t="s">
        <v>53</v>
      </c>
      <c r="J6" s="183" t="s">
        <v>42</v>
      </c>
      <c r="K6" s="6"/>
    </row>
    <row r="7" spans="1:11" ht="84.75" customHeight="1" thickBot="1">
      <c r="A7" s="12" t="s">
        <v>3</v>
      </c>
      <c r="B7" s="188"/>
      <c r="C7" s="13" t="s">
        <v>36</v>
      </c>
      <c r="D7" s="14" t="s">
        <v>43</v>
      </c>
      <c r="E7" s="190"/>
      <c r="F7" s="190"/>
      <c r="G7" s="192"/>
      <c r="H7" s="192"/>
      <c r="I7" s="192"/>
      <c r="J7" s="184"/>
      <c r="K7" s="6"/>
    </row>
    <row r="8" spans="1:11" ht="13.5" customHeight="1" thickBot="1">
      <c r="A8" s="15"/>
      <c r="B8" s="16"/>
      <c r="C8" s="17" t="s">
        <v>59</v>
      </c>
      <c r="D8" s="17" t="s">
        <v>52</v>
      </c>
      <c r="E8" s="17" t="s">
        <v>50</v>
      </c>
      <c r="F8" s="17" t="s">
        <v>50</v>
      </c>
      <c r="G8" s="17" t="s">
        <v>50</v>
      </c>
      <c r="H8" s="17" t="s">
        <v>50</v>
      </c>
      <c r="I8" s="17" t="s">
        <v>52</v>
      </c>
      <c r="J8" s="18" t="s">
        <v>50</v>
      </c>
      <c r="K8" s="6"/>
    </row>
    <row r="9" spans="1:11">
      <c r="A9" s="28" t="s">
        <v>4</v>
      </c>
      <c r="B9" s="7" t="s">
        <v>57</v>
      </c>
      <c r="C9" s="29">
        <v>4.5</v>
      </c>
      <c r="D9" s="27">
        <f>0.86*C9*1.1</f>
        <v>4</v>
      </c>
      <c r="E9" s="27">
        <f>2*0.5*(2.7+0.6)*0.7*1.1</f>
        <v>3</v>
      </c>
      <c r="F9" s="27">
        <v>26</v>
      </c>
      <c r="G9" s="27">
        <v>5</v>
      </c>
      <c r="H9" s="27">
        <f>4.7*C9*1.1</f>
        <v>23</v>
      </c>
      <c r="I9" s="27">
        <f>0.6*0.3*C9*1.1</f>
        <v>1</v>
      </c>
      <c r="J9" s="30">
        <f>2*C9*1.1</f>
        <v>10</v>
      </c>
      <c r="K9" s="6"/>
    </row>
    <row r="10" spans="1:11">
      <c r="A10" s="19" t="s">
        <v>5</v>
      </c>
      <c r="B10" s="5" t="s">
        <v>57</v>
      </c>
      <c r="C10" s="24">
        <v>4.5</v>
      </c>
      <c r="D10" s="26">
        <f>0.9*C10*1.1</f>
        <v>4</v>
      </c>
      <c r="E10" s="27">
        <f t="shared" ref="E10:E44" si="0">2*0.5*(2.7+0.6)*0.7*1.1</f>
        <v>3</v>
      </c>
      <c r="F10" s="22">
        <v>26</v>
      </c>
      <c r="G10" s="22">
        <v>5</v>
      </c>
      <c r="H10" s="27">
        <f>4.7*C10*1.1</f>
        <v>23</v>
      </c>
      <c r="I10" s="27">
        <f t="shared" ref="I10:I44" si="1">0.6*0.3*C10*1.1</f>
        <v>1</v>
      </c>
      <c r="J10" s="30">
        <f>2*C10*1.1</f>
        <v>10</v>
      </c>
      <c r="K10" s="6"/>
    </row>
    <row r="11" spans="1:11">
      <c r="A11" s="19" t="s">
        <v>6</v>
      </c>
      <c r="B11" s="5" t="s">
        <v>56</v>
      </c>
      <c r="C11" s="24">
        <v>4</v>
      </c>
      <c r="D11" s="26">
        <f>0.9*C11*1.1</f>
        <v>4</v>
      </c>
      <c r="E11" s="27">
        <f t="shared" si="0"/>
        <v>3</v>
      </c>
      <c r="F11" s="22">
        <v>25</v>
      </c>
      <c r="G11" s="22">
        <v>5</v>
      </c>
      <c r="H11" s="27">
        <f>4.7*C11*1.1</f>
        <v>21</v>
      </c>
      <c r="I11" s="27">
        <f t="shared" si="1"/>
        <v>1</v>
      </c>
      <c r="J11" s="30">
        <f>2*C11*1.1</f>
        <v>9</v>
      </c>
      <c r="K11" s="6"/>
    </row>
    <row r="12" spans="1:11">
      <c r="A12" s="19" t="s">
        <v>7</v>
      </c>
      <c r="B12" s="5" t="s">
        <v>56</v>
      </c>
      <c r="C12" s="24">
        <v>4.2</v>
      </c>
      <c r="D12" s="26">
        <f>0.84*C12*1.1</f>
        <v>4</v>
      </c>
      <c r="E12" s="27">
        <f t="shared" si="0"/>
        <v>3</v>
      </c>
      <c r="F12" s="22">
        <v>26</v>
      </c>
      <c r="G12" s="22">
        <v>5</v>
      </c>
      <c r="H12" s="27">
        <f>4.8*C12*1.1</f>
        <v>22</v>
      </c>
      <c r="I12" s="27">
        <f t="shared" si="1"/>
        <v>1</v>
      </c>
      <c r="J12" s="30">
        <f t="shared" ref="J12:J44" si="2">2*C12*1.1</f>
        <v>9</v>
      </c>
      <c r="K12" s="6"/>
    </row>
    <row r="13" spans="1:11">
      <c r="A13" s="19" t="s">
        <v>8</v>
      </c>
      <c r="B13" s="5" t="s">
        <v>57</v>
      </c>
      <c r="C13" s="24">
        <v>4.5</v>
      </c>
      <c r="D13" s="26">
        <f>1.07*C13*1.1</f>
        <v>5</v>
      </c>
      <c r="E13" s="27">
        <f t="shared" si="0"/>
        <v>3</v>
      </c>
      <c r="F13" s="22">
        <v>26</v>
      </c>
      <c r="G13" s="22">
        <v>7</v>
      </c>
      <c r="H13" s="27">
        <f>4.5*C13*1.1</f>
        <v>22</v>
      </c>
      <c r="I13" s="27">
        <f t="shared" si="1"/>
        <v>1</v>
      </c>
      <c r="J13" s="30">
        <f t="shared" si="2"/>
        <v>10</v>
      </c>
      <c r="K13" s="6"/>
    </row>
    <row r="14" spans="1:11">
      <c r="A14" s="19" t="s">
        <v>9</v>
      </c>
      <c r="B14" s="5" t="s">
        <v>57</v>
      </c>
      <c r="C14" s="24">
        <v>4.5</v>
      </c>
      <c r="D14" s="26">
        <f>1.09*C14*1.1</f>
        <v>5</v>
      </c>
      <c r="E14" s="27">
        <f t="shared" si="0"/>
        <v>3</v>
      </c>
      <c r="F14" s="22">
        <v>26</v>
      </c>
      <c r="G14" s="22">
        <v>7</v>
      </c>
      <c r="H14" s="27">
        <f>4.7*C14*1.1</f>
        <v>23</v>
      </c>
      <c r="I14" s="27">
        <f t="shared" si="1"/>
        <v>1</v>
      </c>
      <c r="J14" s="30">
        <f t="shared" si="2"/>
        <v>10</v>
      </c>
      <c r="K14" s="6"/>
    </row>
    <row r="15" spans="1:11">
      <c r="A15" s="19" t="s">
        <v>10</v>
      </c>
      <c r="B15" s="5" t="s">
        <v>57</v>
      </c>
      <c r="C15" s="24">
        <v>4.5</v>
      </c>
      <c r="D15" s="26">
        <f>0.95*C15*1.1</f>
        <v>5</v>
      </c>
      <c r="E15" s="27">
        <f t="shared" si="0"/>
        <v>3</v>
      </c>
      <c r="F15" s="22">
        <v>26</v>
      </c>
      <c r="G15" s="22">
        <v>6</v>
      </c>
      <c r="H15" s="27">
        <f>4.7*C15*1.1</f>
        <v>23</v>
      </c>
      <c r="I15" s="27">
        <f t="shared" si="1"/>
        <v>1</v>
      </c>
      <c r="J15" s="30">
        <f t="shared" si="2"/>
        <v>10</v>
      </c>
      <c r="K15" s="6"/>
    </row>
    <row r="16" spans="1:11">
      <c r="A16" s="19" t="s">
        <v>11</v>
      </c>
      <c r="B16" s="5" t="s">
        <v>57</v>
      </c>
      <c r="C16" s="24">
        <v>6.5</v>
      </c>
      <c r="D16" s="26">
        <f>4.27*C16*1.1</f>
        <v>31</v>
      </c>
      <c r="E16" s="27">
        <f t="shared" si="0"/>
        <v>3</v>
      </c>
      <c r="F16" s="22">
        <v>32</v>
      </c>
      <c r="G16" s="22">
        <v>12</v>
      </c>
      <c r="H16" s="27">
        <f>5.5*C16*1.1</f>
        <v>39</v>
      </c>
      <c r="I16" s="27">
        <f t="shared" si="1"/>
        <v>1</v>
      </c>
      <c r="J16" s="30">
        <f t="shared" si="2"/>
        <v>14</v>
      </c>
      <c r="K16" s="6"/>
    </row>
    <row r="17" spans="1:11">
      <c r="A17" s="19" t="s">
        <v>12</v>
      </c>
      <c r="B17" s="5" t="s">
        <v>57</v>
      </c>
      <c r="C17" s="24">
        <v>4.5</v>
      </c>
      <c r="D17" s="26">
        <f>0.9*C17*1.1</f>
        <v>4</v>
      </c>
      <c r="E17" s="27">
        <f t="shared" si="0"/>
        <v>3</v>
      </c>
      <c r="F17" s="22">
        <v>26</v>
      </c>
      <c r="G17" s="22">
        <v>5</v>
      </c>
      <c r="H17" s="27">
        <f>4.6*C17*1.1</f>
        <v>23</v>
      </c>
      <c r="I17" s="27">
        <f t="shared" si="1"/>
        <v>1</v>
      </c>
      <c r="J17" s="30">
        <f t="shared" si="2"/>
        <v>10</v>
      </c>
      <c r="K17" s="6"/>
    </row>
    <row r="18" spans="1:11">
      <c r="A18" s="19" t="s">
        <v>13</v>
      </c>
      <c r="B18" s="5" t="s">
        <v>57</v>
      </c>
      <c r="C18" s="24">
        <v>4.5</v>
      </c>
      <c r="D18" s="26">
        <f>1.09*C18*1.1</f>
        <v>5</v>
      </c>
      <c r="E18" s="27">
        <f t="shared" si="0"/>
        <v>3</v>
      </c>
      <c r="F18" s="22">
        <v>26</v>
      </c>
      <c r="G18" s="22">
        <v>6</v>
      </c>
      <c r="H18" s="27">
        <f>4.5*C18*1.1</f>
        <v>22</v>
      </c>
      <c r="I18" s="27">
        <f t="shared" si="1"/>
        <v>1</v>
      </c>
      <c r="J18" s="30">
        <f t="shared" si="2"/>
        <v>10</v>
      </c>
      <c r="K18" s="6"/>
    </row>
    <row r="19" spans="1:11">
      <c r="A19" s="19" t="s">
        <v>14</v>
      </c>
      <c r="B19" s="5" t="s">
        <v>57</v>
      </c>
      <c r="C19" s="24">
        <v>5.7</v>
      </c>
      <c r="D19" s="26">
        <f>2.65*C19*1.1</f>
        <v>17</v>
      </c>
      <c r="E19" s="27">
        <f t="shared" si="0"/>
        <v>3</v>
      </c>
      <c r="F19" s="22">
        <v>27</v>
      </c>
      <c r="G19" s="22">
        <v>10</v>
      </c>
      <c r="H19" s="27">
        <f>5.1*C19*1.1</f>
        <v>32</v>
      </c>
      <c r="I19" s="27">
        <f t="shared" si="1"/>
        <v>1</v>
      </c>
      <c r="J19" s="30">
        <f t="shared" si="2"/>
        <v>13</v>
      </c>
      <c r="K19" s="6"/>
    </row>
    <row r="20" spans="1:11">
      <c r="A20" s="19" t="s">
        <v>15</v>
      </c>
      <c r="B20" s="5" t="s">
        <v>57</v>
      </c>
      <c r="C20" s="24">
        <v>4.5</v>
      </c>
      <c r="D20" s="26">
        <f>1.26*C20*1.1</f>
        <v>6</v>
      </c>
      <c r="E20" s="27">
        <f t="shared" si="0"/>
        <v>3</v>
      </c>
      <c r="F20" s="22">
        <v>26</v>
      </c>
      <c r="G20" s="22">
        <v>6</v>
      </c>
      <c r="H20" s="27">
        <f>4.6*C20*1.1</f>
        <v>23</v>
      </c>
      <c r="I20" s="27">
        <f t="shared" si="1"/>
        <v>1</v>
      </c>
      <c r="J20" s="30">
        <f t="shared" si="2"/>
        <v>10</v>
      </c>
      <c r="K20" s="6"/>
    </row>
    <row r="21" spans="1:11">
      <c r="A21" s="19" t="s">
        <v>16</v>
      </c>
      <c r="B21" s="5" t="s">
        <v>57</v>
      </c>
      <c r="C21" s="24">
        <v>4</v>
      </c>
      <c r="D21" s="26">
        <f>0.8*C21*1.1</f>
        <v>4</v>
      </c>
      <c r="E21" s="27">
        <f t="shared" si="0"/>
        <v>3</v>
      </c>
      <c r="F21" s="22">
        <v>25</v>
      </c>
      <c r="G21" s="22">
        <v>4</v>
      </c>
      <c r="H21" s="27">
        <f t="shared" ref="H21:H26" si="3">4.4*C21*1.1</f>
        <v>19</v>
      </c>
      <c r="I21" s="27">
        <f t="shared" si="1"/>
        <v>1</v>
      </c>
      <c r="J21" s="30">
        <f t="shared" si="2"/>
        <v>9</v>
      </c>
      <c r="K21" s="6"/>
    </row>
    <row r="22" spans="1:11">
      <c r="A22" s="19" t="s">
        <v>17</v>
      </c>
      <c r="B22" s="5" t="s">
        <v>56</v>
      </c>
      <c r="C22" s="24">
        <v>4.2</v>
      </c>
      <c r="D22" s="26">
        <f>0.9*C22*1.1</f>
        <v>4</v>
      </c>
      <c r="E22" s="27">
        <f t="shared" si="0"/>
        <v>3</v>
      </c>
      <c r="F22" s="22">
        <v>24</v>
      </c>
      <c r="G22" s="22">
        <v>4</v>
      </c>
      <c r="H22" s="27">
        <f t="shared" si="3"/>
        <v>20</v>
      </c>
      <c r="I22" s="27">
        <f t="shared" si="1"/>
        <v>1</v>
      </c>
      <c r="J22" s="30">
        <f t="shared" si="2"/>
        <v>9</v>
      </c>
      <c r="K22" s="6"/>
    </row>
    <row r="23" spans="1:11">
      <c r="A23" s="19" t="s">
        <v>18</v>
      </c>
      <c r="B23" s="5" t="s">
        <v>56</v>
      </c>
      <c r="C23" s="24">
        <v>4</v>
      </c>
      <c r="D23" s="26">
        <f>0.86*C23*1.1</f>
        <v>4</v>
      </c>
      <c r="E23" s="27">
        <f t="shared" si="0"/>
        <v>3</v>
      </c>
      <c r="F23" s="22">
        <v>24</v>
      </c>
      <c r="G23" s="22">
        <v>4</v>
      </c>
      <c r="H23" s="27">
        <f t="shared" si="3"/>
        <v>19</v>
      </c>
      <c r="I23" s="27">
        <f t="shared" si="1"/>
        <v>1</v>
      </c>
      <c r="J23" s="30">
        <f t="shared" si="2"/>
        <v>9</v>
      </c>
      <c r="K23" s="6"/>
    </row>
    <row r="24" spans="1:11">
      <c r="A24" s="19" t="s">
        <v>19</v>
      </c>
      <c r="B24" s="5" t="s">
        <v>57</v>
      </c>
      <c r="C24" s="24">
        <v>4.5</v>
      </c>
      <c r="D24" s="26">
        <f>0.89*C24*1.1</f>
        <v>4</v>
      </c>
      <c r="E24" s="27">
        <f t="shared" si="0"/>
        <v>3</v>
      </c>
      <c r="F24" s="22">
        <v>24</v>
      </c>
      <c r="G24" s="22">
        <v>4</v>
      </c>
      <c r="H24" s="27">
        <f t="shared" si="3"/>
        <v>22</v>
      </c>
      <c r="I24" s="27">
        <f t="shared" si="1"/>
        <v>1</v>
      </c>
      <c r="J24" s="30">
        <f t="shared" si="2"/>
        <v>10</v>
      </c>
      <c r="K24" s="6"/>
    </row>
    <row r="25" spans="1:11">
      <c r="A25" s="19" t="s">
        <v>20</v>
      </c>
      <c r="B25" s="5" t="s">
        <v>57</v>
      </c>
      <c r="C25" s="24">
        <v>4.2</v>
      </c>
      <c r="D25" s="26">
        <f>1*C25*1.1</f>
        <v>5</v>
      </c>
      <c r="E25" s="27">
        <f t="shared" si="0"/>
        <v>3</v>
      </c>
      <c r="F25" s="22">
        <v>24</v>
      </c>
      <c r="G25" s="22">
        <v>5</v>
      </c>
      <c r="H25" s="27">
        <f t="shared" si="3"/>
        <v>20</v>
      </c>
      <c r="I25" s="27">
        <f t="shared" si="1"/>
        <v>1</v>
      </c>
      <c r="J25" s="30">
        <f t="shared" si="2"/>
        <v>9</v>
      </c>
      <c r="K25" s="6"/>
    </row>
    <row r="26" spans="1:11">
      <c r="A26" s="19" t="s">
        <v>22</v>
      </c>
      <c r="B26" s="5" t="s">
        <v>57</v>
      </c>
      <c r="C26" s="24">
        <v>4</v>
      </c>
      <c r="D26" s="26">
        <f>0.84*C26*1.1</f>
        <v>4</v>
      </c>
      <c r="E26" s="27">
        <f t="shared" si="0"/>
        <v>3</v>
      </c>
      <c r="F26" s="22">
        <v>24</v>
      </c>
      <c r="G26" s="22">
        <v>4</v>
      </c>
      <c r="H26" s="27">
        <f t="shared" si="3"/>
        <v>19</v>
      </c>
      <c r="I26" s="27">
        <f t="shared" si="1"/>
        <v>1</v>
      </c>
      <c r="J26" s="30">
        <f t="shared" si="2"/>
        <v>9</v>
      </c>
      <c r="K26" s="6"/>
    </row>
    <row r="27" spans="1:11">
      <c r="A27" s="19" t="s">
        <v>21</v>
      </c>
      <c r="B27" s="5" t="s">
        <v>57</v>
      </c>
      <c r="C27" s="24">
        <v>4.5</v>
      </c>
      <c r="D27" s="26">
        <f>1.21*C27*1.1</f>
        <v>6</v>
      </c>
      <c r="E27" s="27">
        <f t="shared" si="0"/>
        <v>3</v>
      </c>
      <c r="F27" s="22">
        <v>24</v>
      </c>
      <c r="G27" s="22">
        <v>7</v>
      </c>
      <c r="H27" s="27">
        <f>4.6*C27*1.1</f>
        <v>23</v>
      </c>
      <c r="I27" s="27">
        <f t="shared" si="1"/>
        <v>1</v>
      </c>
      <c r="J27" s="30">
        <f t="shared" si="2"/>
        <v>10</v>
      </c>
      <c r="K27" s="6"/>
    </row>
    <row r="28" spans="1:11">
      <c r="A28" s="19" t="s">
        <v>48</v>
      </c>
      <c r="B28" s="8" t="s">
        <v>58</v>
      </c>
      <c r="C28" s="24">
        <v>4</v>
      </c>
      <c r="D28" s="26">
        <f>0.8*C28*1.1</f>
        <v>4</v>
      </c>
      <c r="E28" s="27">
        <f t="shared" si="0"/>
        <v>3</v>
      </c>
      <c r="F28" s="22">
        <v>24</v>
      </c>
      <c r="G28" s="22">
        <v>4</v>
      </c>
      <c r="H28" s="27">
        <f>4.5*C28*1.1</f>
        <v>20</v>
      </c>
      <c r="I28" s="27">
        <f t="shared" si="1"/>
        <v>1</v>
      </c>
      <c r="J28" s="30">
        <f t="shared" si="2"/>
        <v>9</v>
      </c>
      <c r="K28" s="6"/>
    </row>
    <row r="29" spans="1:11">
      <c r="A29" s="19" t="s">
        <v>47</v>
      </c>
      <c r="B29" s="8" t="s">
        <v>58</v>
      </c>
      <c r="C29" s="24">
        <v>4.5</v>
      </c>
      <c r="D29" s="26">
        <f>1*C29*1.1</f>
        <v>5</v>
      </c>
      <c r="E29" s="27">
        <f t="shared" si="0"/>
        <v>3</v>
      </c>
      <c r="F29" s="22">
        <v>24</v>
      </c>
      <c r="G29" s="22">
        <v>5</v>
      </c>
      <c r="H29" s="27">
        <f>4.5*C29*1.1</f>
        <v>22</v>
      </c>
      <c r="I29" s="27">
        <f t="shared" si="1"/>
        <v>1</v>
      </c>
      <c r="J29" s="30">
        <f t="shared" si="2"/>
        <v>10</v>
      </c>
      <c r="K29" s="6"/>
    </row>
    <row r="30" spans="1:11">
      <c r="A30" s="19" t="s">
        <v>46</v>
      </c>
      <c r="B30" s="8" t="s">
        <v>58</v>
      </c>
      <c r="C30" s="24">
        <v>4.5</v>
      </c>
      <c r="D30" s="26">
        <f>1.29*C30*1.1</f>
        <v>6</v>
      </c>
      <c r="E30" s="27">
        <f t="shared" si="0"/>
        <v>3</v>
      </c>
      <c r="F30" s="22">
        <v>24</v>
      </c>
      <c r="G30" s="22">
        <v>6</v>
      </c>
      <c r="H30" s="27">
        <f>4.5*C30*1.1</f>
        <v>22</v>
      </c>
      <c r="I30" s="27">
        <f t="shared" si="1"/>
        <v>1</v>
      </c>
      <c r="J30" s="30">
        <f t="shared" si="2"/>
        <v>10</v>
      </c>
      <c r="K30" s="6"/>
    </row>
    <row r="31" spans="1:11">
      <c r="A31" s="19" t="s">
        <v>45</v>
      </c>
      <c r="B31" s="8" t="s">
        <v>58</v>
      </c>
      <c r="C31" s="24">
        <v>4.5</v>
      </c>
      <c r="D31" s="26">
        <f>1.15*C31*1.1</f>
        <v>6</v>
      </c>
      <c r="E31" s="27">
        <f t="shared" si="0"/>
        <v>3</v>
      </c>
      <c r="F31" s="22">
        <v>24</v>
      </c>
      <c r="G31" s="22">
        <v>6</v>
      </c>
      <c r="H31" s="27">
        <f>4.5*C31*1.1</f>
        <v>22</v>
      </c>
      <c r="I31" s="27">
        <f t="shared" si="1"/>
        <v>1</v>
      </c>
      <c r="J31" s="30">
        <f t="shared" si="2"/>
        <v>10</v>
      </c>
      <c r="K31" s="6"/>
    </row>
    <row r="32" spans="1:11">
      <c r="A32" s="19" t="s">
        <v>44</v>
      </c>
      <c r="B32" s="8" t="s">
        <v>58</v>
      </c>
      <c r="C32" s="24">
        <v>4.5</v>
      </c>
      <c r="D32" s="26">
        <f>1*C32*1.1</f>
        <v>5</v>
      </c>
      <c r="E32" s="27">
        <f t="shared" si="0"/>
        <v>3</v>
      </c>
      <c r="F32" s="22">
        <v>24</v>
      </c>
      <c r="G32" s="22">
        <v>6</v>
      </c>
      <c r="H32" s="27">
        <f t="shared" ref="H32:H43" si="4">4.5*C32*1.1</f>
        <v>22</v>
      </c>
      <c r="I32" s="27">
        <f t="shared" si="1"/>
        <v>1</v>
      </c>
      <c r="J32" s="30">
        <f t="shared" si="2"/>
        <v>10</v>
      </c>
      <c r="K32" s="6"/>
    </row>
    <row r="33" spans="1:11">
      <c r="A33" s="19" t="s">
        <v>23</v>
      </c>
      <c r="B33" s="5" t="s">
        <v>57</v>
      </c>
      <c r="C33" s="24">
        <v>4.5</v>
      </c>
      <c r="D33" s="26">
        <f>1.61*C33*1.1</f>
        <v>8</v>
      </c>
      <c r="E33" s="27">
        <f t="shared" si="0"/>
        <v>3</v>
      </c>
      <c r="F33" s="22">
        <v>24</v>
      </c>
      <c r="G33" s="22">
        <v>6</v>
      </c>
      <c r="H33" s="27">
        <f>5.6*C33*1.1</f>
        <v>28</v>
      </c>
      <c r="I33" s="27">
        <f t="shared" si="1"/>
        <v>1</v>
      </c>
      <c r="J33" s="30">
        <f t="shared" si="2"/>
        <v>10</v>
      </c>
      <c r="K33" s="6"/>
    </row>
    <row r="34" spans="1:11">
      <c r="A34" s="19" t="s">
        <v>24</v>
      </c>
      <c r="B34" s="5" t="s">
        <v>57</v>
      </c>
      <c r="C34" s="24">
        <v>4.7</v>
      </c>
      <c r="D34" s="26">
        <f>1.46*C34*1.1</f>
        <v>8</v>
      </c>
      <c r="E34" s="27">
        <f t="shared" si="0"/>
        <v>3</v>
      </c>
      <c r="F34" s="22">
        <v>24</v>
      </c>
      <c r="G34" s="22">
        <v>7</v>
      </c>
      <c r="H34" s="27">
        <f t="shared" si="4"/>
        <v>23</v>
      </c>
      <c r="I34" s="27">
        <f t="shared" si="1"/>
        <v>1</v>
      </c>
      <c r="J34" s="30">
        <f t="shared" si="2"/>
        <v>10</v>
      </c>
      <c r="K34" s="6"/>
    </row>
    <row r="35" spans="1:11">
      <c r="A35" s="19" t="s">
        <v>25</v>
      </c>
      <c r="B35" s="5" t="s">
        <v>57</v>
      </c>
      <c r="C35" s="24">
        <v>4.5</v>
      </c>
      <c r="D35" s="26">
        <f>0.9*C35*1.1</f>
        <v>4</v>
      </c>
      <c r="E35" s="27">
        <f t="shared" si="0"/>
        <v>3</v>
      </c>
      <c r="F35" s="22">
        <v>24</v>
      </c>
      <c r="G35" s="22">
        <v>4</v>
      </c>
      <c r="H35" s="27">
        <f t="shared" si="4"/>
        <v>22</v>
      </c>
      <c r="I35" s="27">
        <f t="shared" si="1"/>
        <v>1</v>
      </c>
      <c r="J35" s="30">
        <f t="shared" si="2"/>
        <v>10</v>
      </c>
      <c r="K35" s="6"/>
    </row>
    <row r="36" spans="1:11">
      <c r="A36" s="19" t="s">
        <v>26</v>
      </c>
      <c r="B36" s="5" t="s">
        <v>57</v>
      </c>
      <c r="C36" s="24">
        <v>4</v>
      </c>
      <c r="D36" s="26">
        <f>0.8*C36*1.1</f>
        <v>4</v>
      </c>
      <c r="E36" s="27">
        <f t="shared" si="0"/>
        <v>3</v>
      </c>
      <c r="F36" s="22">
        <v>24</v>
      </c>
      <c r="G36" s="22">
        <v>4</v>
      </c>
      <c r="H36" s="27">
        <f t="shared" si="4"/>
        <v>20</v>
      </c>
      <c r="I36" s="27">
        <f t="shared" si="1"/>
        <v>1</v>
      </c>
      <c r="J36" s="30">
        <f t="shared" si="2"/>
        <v>9</v>
      </c>
      <c r="K36" s="6"/>
    </row>
    <row r="37" spans="1:11">
      <c r="A37" s="19" t="s">
        <v>27</v>
      </c>
      <c r="B37" s="5" t="s">
        <v>57</v>
      </c>
      <c r="C37" s="24">
        <v>7</v>
      </c>
      <c r="D37" s="26">
        <f>4.92*C37*1.1</f>
        <v>38</v>
      </c>
      <c r="E37" s="27">
        <f t="shared" si="0"/>
        <v>3</v>
      </c>
      <c r="F37" s="22">
        <v>35</v>
      </c>
      <c r="G37" s="22">
        <v>12</v>
      </c>
      <c r="H37" s="27">
        <f>5.5*C37*1.1</f>
        <v>42</v>
      </c>
      <c r="I37" s="27">
        <f t="shared" si="1"/>
        <v>1</v>
      </c>
      <c r="J37" s="30">
        <f t="shared" si="2"/>
        <v>15</v>
      </c>
      <c r="K37" s="6"/>
    </row>
    <row r="38" spans="1:11">
      <c r="A38" s="19" t="s">
        <v>28</v>
      </c>
      <c r="B38" s="5" t="s">
        <v>57</v>
      </c>
      <c r="C38" s="24">
        <v>5.5</v>
      </c>
      <c r="D38" s="26">
        <f>2.69*C38*1.1</f>
        <v>16</v>
      </c>
      <c r="E38" s="27">
        <f t="shared" si="0"/>
        <v>3</v>
      </c>
      <c r="F38" s="22">
        <v>27</v>
      </c>
      <c r="G38" s="22">
        <v>10</v>
      </c>
      <c r="H38" s="27">
        <f t="shared" si="4"/>
        <v>27</v>
      </c>
      <c r="I38" s="27">
        <f t="shared" si="1"/>
        <v>1</v>
      </c>
      <c r="J38" s="30">
        <f t="shared" si="2"/>
        <v>12</v>
      </c>
      <c r="K38" s="6"/>
    </row>
    <row r="39" spans="1:11">
      <c r="A39" s="19" t="s">
        <v>29</v>
      </c>
      <c r="B39" s="5" t="s">
        <v>57</v>
      </c>
      <c r="C39" s="24">
        <v>4.5</v>
      </c>
      <c r="D39" s="26">
        <f>1*C39*1.1</f>
        <v>5</v>
      </c>
      <c r="E39" s="27">
        <f t="shared" si="0"/>
        <v>3</v>
      </c>
      <c r="F39" s="22">
        <v>24</v>
      </c>
      <c r="G39" s="22">
        <v>6</v>
      </c>
      <c r="H39" s="27">
        <f t="shared" si="4"/>
        <v>22</v>
      </c>
      <c r="I39" s="27">
        <f t="shared" si="1"/>
        <v>1</v>
      </c>
      <c r="J39" s="30">
        <f t="shared" si="2"/>
        <v>10</v>
      </c>
      <c r="K39" s="6"/>
    </row>
    <row r="40" spans="1:11">
      <c r="A40" s="19" t="s">
        <v>30</v>
      </c>
      <c r="B40" s="5" t="s">
        <v>57</v>
      </c>
      <c r="C40" s="24">
        <v>4.5</v>
      </c>
      <c r="D40" s="26">
        <f>1*C40*1.1</f>
        <v>5</v>
      </c>
      <c r="E40" s="27">
        <f t="shared" si="0"/>
        <v>3</v>
      </c>
      <c r="F40" s="22">
        <v>24</v>
      </c>
      <c r="G40" s="22">
        <v>6</v>
      </c>
      <c r="H40" s="27">
        <f t="shared" si="4"/>
        <v>22</v>
      </c>
      <c r="I40" s="27">
        <f t="shared" si="1"/>
        <v>1</v>
      </c>
      <c r="J40" s="30">
        <f t="shared" si="2"/>
        <v>10</v>
      </c>
      <c r="K40" s="6"/>
    </row>
    <row r="41" spans="1:11">
      <c r="A41" s="19" t="s">
        <v>31</v>
      </c>
      <c r="B41" s="5" t="s">
        <v>56</v>
      </c>
      <c r="C41" s="24">
        <v>4.5</v>
      </c>
      <c r="D41" s="26">
        <f>16.8*C41*1.1</f>
        <v>83</v>
      </c>
      <c r="E41" s="27">
        <f t="shared" si="0"/>
        <v>3</v>
      </c>
      <c r="F41" s="22"/>
      <c r="G41" s="22">
        <v>8</v>
      </c>
      <c r="H41" s="27">
        <f>21*C41*1.1</f>
        <v>104</v>
      </c>
      <c r="I41" s="27">
        <f t="shared" si="1"/>
        <v>1</v>
      </c>
      <c r="J41" s="30">
        <f t="shared" si="2"/>
        <v>10</v>
      </c>
      <c r="K41" s="6"/>
    </row>
    <row r="42" spans="1:11">
      <c r="A42" s="19" t="s">
        <v>32</v>
      </c>
      <c r="B42" s="5" t="s">
        <v>56</v>
      </c>
      <c r="C42" s="24">
        <v>7</v>
      </c>
      <c r="D42" s="26">
        <f>5.1*C42*1.1</f>
        <v>39</v>
      </c>
      <c r="E42" s="27">
        <f t="shared" si="0"/>
        <v>3</v>
      </c>
      <c r="F42" s="22">
        <v>26</v>
      </c>
      <c r="G42" s="22">
        <v>10</v>
      </c>
      <c r="H42" s="27">
        <f>4.6*C42*1.1</f>
        <v>35</v>
      </c>
      <c r="I42" s="27">
        <f t="shared" si="1"/>
        <v>1</v>
      </c>
      <c r="J42" s="30">
        <f t="shared" si="2"/>
        <v>15</v>
      </c>
      <c r="K42" s="6"/>
    </row>
    <row r="43" spans="1:11">
      <c r="A43" s="19" t="s">
        <v>33</v>
      </c>
      <c r="B43" s="5" t="s">
        <v>56</v>
      </c>
      <c r="C43" s="24">
        <v>4</v>
      </c>
      <c r="D43" s="26">
        <f>0.85*C43*1.1</f>
        <v>4</v>
      </c>
      <c r="E43" s="27">
        <f t="shared" si="0"/>
        <v>3</v>
      </c>
      <c r="F43" s="22">
        <v>24</v>
      </c>
      <c r="G43" s="22">
        <v>5</v>
      </c>
      <c r="H43" s="27">
        <f t="shared" si="4"/>
        <v>20</v>
      </c>
      <c r="I43" s="27">
        <f t="shared" si="1"/>
        <v>1</v>
      </c>
      <c r="J43" s="30">
        <f t="shared" si="2"/>
        <v>9</v>
      </c>
      <c r="K43" s="6"/>
    </row>
    <row r="44" spans="1:11" ht="15" thickBot="1">
      <c r="A44" s="20" t="s">
        <v>34</v>
      </c>
      <c r="B44" s="21" t="s">
        <v>56</v>
      </c>
      <c r="C44" s="25">
        <v>4.5</v>
      </c>
      <c r="D44" s="26">
        <f>1.55*C44*1.1</f>
        <v>8</v>
      </c>
      <c r="E44" s="27">
        <f t="shared" si="0"/>
        <v>3</v>
      </c>
      <c r="F44" s="23">
        <v>45</v>
      </c>
      <c r="G44" s="23">
        <v>6</v>
      </c>
      <c r="H44" s="27">
        <f>6*C44*1.1</f>
        <v>30</v>
      </c>
      <c r="I44" s="27">
        <f t="shared" si="1"/>
        <v>1</v>
      </c>
      <c r="J44" s="30">
        <f t="shared" si="2"/>
        <v>10</v>
      </c>
      <c r="K44" s="6"/>
    </row>
    <row r="45" spans="1:11" ht="15.75" thickBot="1">
      <c r="A45" s="185" t="s">
        <v>54</v>
      </c>
      <c r="B45" s="186"/>
      <c r="C45" s="31">
        <f>SUM(C9:C44)</f>
        <v>167</v>
      </c>
      <c r="D45" s="31">
        <f t="shared" ref="D45:J45" si="5">SUM(D9:D44)</f>
        <v>373</v>
      </c>
      <c r="E45" s="31">
        <f t="shared" si="5"/>
        <v>108</v>
      </c>
      <c r="F45" s="31">
        <f>SUM(F9:F44)</f>
        <v>908</v>
      </c>
      <c r="G45" s="31">
        <f t="shared" si="5"/>
        <v>222</v>
      </c>
      <c r="H45" s="31">
        <f t="shared" si="5"/>
        <v>941</v>
      </c>
      <c r="I45" s="31">
        <f t="shared" si="5"/>
        <v>36</v>
      </c>
      <c r="J45" s="31">
        <f t="shared" si="5"/>
        <v>369</v>
      </c>
    </row>
  </sheetData>
  <customSheetViews>
    <customSheetView guid="{5E068C25-D435-46DE-A64A-D205E9289932}" showPageBreaks="1" printArea="1" view="pageBreakPreview" topLeftCell="A13">
      <selection activeCell="O39" sqref="O39"/>
      <pageMargins left="0.7" right="0.7" top="0.75" bottom="0.75" header="0.3" footer="0.3"/>
      <pageSetup paperSize="9" scale="69" orientation="landscape" verticalDpi="0" r:id="rId1"/>
    </customSheetView>
    <customSheetView guid="{D77CCF3B-D797-41D0-B6E1-DD959026208A}" showPageBreaks="1" printArea="1" view="pageBreakPreview" topLeftCell="A13">
      <selection activeCell="O39" sqref="O39"/>
      <pageMargins left="0.7" right="0.7" top="0.75" bottom="0.75" header="0.3" footer="0.3"/>
      <pageSetup paperSize="9" scale="69" orientation="landscape" verticalDpi="0" r:id="rId2"/>
    </customSheetView>
    <customSheetView guid="{DFD46085-7CA0-4148-BC6E-BB530038F726}" showPageBreaks="1" view="pageBreakPreview" topLeftCell="A13">
      <selection activeCell="O39" sqref="O39"/>
      <pageMargins left="0.7" right="0.7" top="0.75" bottom="0.75" header="0.3" footer="0.3"/>
      <pageSetup paperSize="9" orientation="portrait" verticalDpi="0" r:id="rId3"/>
    </customSheetView>
  </customSheetViews>
  <mergeCells count="8">
    <mergeCell ref="J6:J7"/>
    <mergeCell ref="A45:B45"/>
    <mergeCell ref="B6:B7"/>
    <mergeCell ref="E6:E7"/>
    <mergeCell ref="F6:F7"/>
    <mergeCell ref="G6:G7"/>
    <mergeCell ref="H6:H7"/>
    <mergeCell ref="I6:I7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9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PRZEDMIAR</vt:lpstr>
      <vt:lpstr>KOSZTORYS </vt:lpstr>
      <vt:lpstr>&lt;--przepusty</vt:lpstr>
      <vt:lpstr>'KOSZTORYS '!Obszar_wydruku</vt:lpstr>
      <vt:lpstr>PRZEDMIAR!Obszar_wydruku</vt:lpstr>
      <vt:lpstr>PRZEDMIAR!Tytuły_wydruku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pzd</cp:lastModifiedBy>
  <cp:lastPrinted>2016-07-01T07:47:49Z</cp:lastPrinted>
  <dcterms:created xsi:type="dcterms:W3CDTF">2010-07-09T16:08:03Z</dcterms:created>
  <dcterms:modified xsi:type="dcterms:W3CDTF">2016-07-05T11:23:22Z</dcterms:modified>
</cp:coreProperties>
</file>