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72" windowWidth="13908" windowHeight="12720" tabRatio="803" activeTab="1"/>
  </bookViews>
  <sheets>
    <sheet name="PRZEDMIAR" sheetId="1" r:id="rId1"/>
    <sheet name="KOSZTORYS " sheetId="2" r:id="rId2"/>
    <sheet name="&lt;--przepusty" sheetId="3" state="hidden" r:id="rId3"/>
  </sheets>
  <definedNames>
    <definedName name="_od1" localSheetId="1">#REF!</definedName>
    <definedName name="_od1">#REF!</definedName>
    <definedName name="_od2" localSheetId="1">#REF!</definedName>
    <definedName name="_od2">#REF!</definedName>
    <definedName name="_od3" localSheetId="1">#REF!</definedName>
    <definedName name="_od3">#REF!</definedName>
    <definedName name="_od4" localSheetId="1">#REF!</definedName>
    <definedName name="_od4">#REF!</definedName>
    <definedName name="_ods1" localSheetId="1">#REF!</definedName>
    <definedName name="_ods1">#REF!</definedName>
    <definedName name="_ods2" localSheetId="1">#REF!</definedName>
    <definedName name="_ods2">#REF!</definedName>
    <definedName name="_ods3" localSheetId="1">#REF!</definedName>
    <definedName name="_ods3">#REF!</definedName>
    <definedName name="_ods4" localSheetId="1">#REF!</definedName>
    <definedName name="_ods4">#REF!</definedName>
    <definedName name="_xlnm.Print_Area" localSheetId="1">'KOSZTORYS '!$A$2:$G$92</definedName>
    <definedName name="_xlnm.Print_Area" localSheetId="0">'PRZEDMIAR'!$A$2:$E$84</definedName>
    <definedName name="posz1" localSheetId="1">#REF!</definedName>
    <definedName name="posz1">#REF!</definedName>
    <definedName name="posz2" localSheetId="1">#REF!</definedName>
    <definedName name="posz2">#REF!</definedName>
    <definedName name="posz3" localSheetId="1">#REF!</definedName>
    <definedName name="posz3">#REF!</definedName>
    <definedName name="_xlnm.Print_Titles" localSheetId="0">'PRZEDMIAR'!$6:$7</definedName>
    <definedName name="Z_5E068C25_D435_46DE_A64A_D205E9289932_.wvu.PrintArea" localSheetId="2" hidden="1">'&lt;--przepusty'!$A$1:$J$45</definedName>
    <definedName name="Z_D77CCF3B_D797_41D0_B6E1_DD959026208A_.wvu.PrintArea" localSheetId="2" hidden="1">'&lt;--przepusty'!$A$1:$J$45</definedName>
  </definedNames>
  <calcPr fullCalcOnLoad="1" fullPrecision="0"/>
</workbook>
</file>

<file path=xl/sharedStrings.xml><?xml version="1.0" encoding="utf-8"?>
<sst xmlns="http://schemas.openxmlformats.org/spreadsheetml/2006/main" count="333" uniqueCount="196">
  <si>
    <t>Wykaz  - 18</t>
  </si>
  <si>
    <t>WYKAZ ROBÓT PRZY BUDOWIE PRZEPUSTÓW POD PRZEJŚCIAMI AWARYJNYMI</t>
  </si>
  <si>
    <t>Autostrada A2 odcinek D1, km 431+500.00 - km 441+143.53</t>
  </si>
  <si>
    <t>km autostrady A2</t>
  </si>
  <si>
    <t xml:space="preserve">432+846.00 </t>
  </si>
  <si>
    <t xml:space="preserve">433+021.00 </t>
  </si>
  <si>
    <t xml:space="preserve">433+233.00 </t>
  </si>
  <si>
    <t xml:space="preserve">433+416.00 </t>
  </si>
  <si>
    <t xml:space="preserve">433+675.00 </t>
  </si>
  <si>
    <t xml:space="preserve">433+855.00 </t>
  </si>
  <si>
    <t xml:space="preserve">434+030.00 </t>
  </si>
  <si>
    <t xml:space="preserve">434+993.00 </t>
  </si>
  <si>
    <t xml:space="preserve">435+186.00 </t>
  </si>
  <si>
    <t xml:space="preserve">435+379.00 </t>
  </si>
  <si>
    <t xml:space="preserve">435+572.00 </t>
  </si>
  <si>
    <t xml:space="preserve">435+765.00 </t>
  </si>
  <si>
    <t xml:space="preserve">435+958.00 </t>
  </si>
  <si>
    <t xml:space="preserve">436+350.00 </t>
  </si>
  <si>
    <t xml:space="preserve">436+550.00 </t>
  </si>
  <si>
    <t xml:space="preserve">436+600.00 </t>
  </si>
  <si>
    <t xml:space="preserve">436+800.00 </t>
  </si>
  <si>
    <t xml:space="preserve">438+409.00 </t>
  </si>
  <si>
    <t xml:space="preserve">438+225.00 </t>
  </si>
  <si>
    <t xml:space="preserve">439+016.00 </t>
  </si>
  <si>
    <t xml:space="preserve">439+216.00 </t>
  </si>
  <si>
    <t xml:space="preserve">439+402.00 </t>
  </si>
  <si>
    <t xml:space="preserve">439+592.00 </t>
  </si>
  <si>
    <t xml:space="preserve">439+774.00 </t>
  </si>
  <si>
    <t xml:space="preserve">439+960.00 </t>
  </si>
  <si>
    <t xml:space="preserve">440+146.00 </t>
  </si>
  <si>
    <t xml:space="preserve">440+300.00 </t>
  </si>
  <si>
    <t xml:space="preserve">440+512.00 </t>
  </si>
  <si>
    <t xml:space="preserve">440+712.00 </t>
  </si>
  <si>
    <t xml:space="preserve">440+912.00 </t>
  </si>
  <si>
    <t xml:space="preserve">441+112.00 </t>
  </si>
  <si>
    <t>Długość rury stalowej</t>
  </si>
  <si>
    <t>DN 500</t>
  </si>
  <si>
    <t>Nasyp</t>
  </si>
  <si>
    <t>Umocnienie brukiem na podbud. z piasku stab. cement. czoła przepustu</t>
  </si>
  <si>
    <t>Umocnienie brukiem na podbud. z piasku stab. cement. wlotu i wylotu przepustu</t>
  </si>
  <si>
    <t>Umocnienie darniną</t>
  </si>
  <si>
    <t>Geotkanina polipropylenowa</t>
  </si>
  <si>
    <t>Geowłóknina polipropylenowa</t>
  </si>
  <si>
    <t>Mieszanka żwir.-piask.   0-32mm</t>
  </si>
  <si>
    <t>0+638.00 DL 2</t>
  </si>
  <si>
    <t>0+484.40 DL 2</t>
  </si>
  <si>
    <t>0+326.40 DL 2</t>
  </si>
  <si>
    <t>0+039.00 DL 1</t>
  </si>
  <si>
    <t>0+235.00 DL 1</t>
  </si>
  <si>
    <t>km</t>
  </si>
  <si>
    <t>m2</t>
  </si>
  <si>
    <t>m</t>
  </si>
  <si>
    <t>m3</t>
  </si>
  <si>
    <t>Materac z kruszywa naturalnego</t>
  </si>
  <si>
    <t>SUMA:</t>
  </si>
  <si>
    <t>Lokalizacja</t>
  </si>
  <si>
    <t>L</t>
  </si>
  <si>
    <t>P</t>
  </si>
  <si>
    <t>__</t>
  </si>
  <si>
    <t>mb</t>
  </si>
  <si>
    <t>Strona</t>
  </si>
  <si>
    <t>PRZEDMIAR ROBÓT
Zestawienie zbiorcze</t>
  </si>
  <si>
    <t>L.p.</t>
  </si>
  <si>
    <t>Nr Specyfikacji Technicznej</t>
  </si>
  <si>
    <t>Rodzaj robót</t>
  </si>
  <si>
    <t>jednostka</t>
  </si>
  <si>
    <t>ilość</t>
  </si>
  <si>
    <t>D.01.00.00</t>
  </si>
  <si>
    <t xml:space="preserve"> ROBOTY PRZYGOTOWAWCZE</t>
  </si>
  <si>
    <t>D.01.01.01</t>
  </si>
  <si>
    <r>
      <t>m</t>
    </r>
    <r>
      <rPr>
        <vertAlign val="superscript"/>
        <sz val="10"/>
        <rFont val="Arial"/>
        <family val="2"/>
      </rPr>
      <t>2</t>
    </r>
  </si>
  <si>
    <t>PODBUDOWY</t>
  </si>
  <si>
    <t>D.05.00.00</t>
  </si>
  <si>
    <t>NAWIERZCHNIE</t>
  </si>
  <si>
    <t>D.04.01.01</t>
  </si>
  <si>
    <t>Koryto wraz z profilowaniem i zagęszczeniem podłoża</t>
  </si>
  <si>
    <t>Wyszczególnienie elementów rozliczeniowych</t>
  </si>
  <si>
    <t>nazwa</t>
  </si>
  <si>
    <t>Jednostka</t>
  </si>
  <si>
    <t>Cena jednostkowa [PLN]</t>
  </si>
  <si>
    <t>Wartość [PLN]</t>
  </si>
  <si>
    <t>D.04.05.01</t>
  </si>
  <si>
    <t>D.05.03.23</t>
  </si>
  <si>
    <t>D.08.00.00</t>
  </si>
  <si>
    <t>D.08.01.01</t>
  </si>
  <si>
    <t>D.08.03.01</t>
  </si>
  <si>
    <t>Betonowe obrzeża chodnikowe</t>
  </si>
  <si>
    <t>szt</t>
  </si>
  <si>
    <t>D.04.00.00</t>
  </si>
  <si>
    <t>D.04.04.02</t>
  </si>
  <si>
    <r>
      <t>m</t>
    </r>
    <r>
      <rPr>
        <sz val="10"/>
        <rFont val="Calibri"/>
        <family val="2"/>
      </rPr>
      <t>³</t>
    </r>
  </si>
  <si>
    <t>Odtworzenie trasy i punktów wysokościowych przy liniowych robotach ziemnych (drogi) w terenie równinnym</t>
  </si>
  <si>
    <t>D.01.03.02</t>
  </si>
  <si>
    <t>Oczyszczenie i skropienie warstw konstrukcyjnych</t>
  </si>
  <si>
    <t>D.04.03.01</t>
  </si>
  <si>
    <t>Podbudowa z kruszyw stabilizowanych mechanicznie</t>
  </si>
  <si>
    <t>Wykonanie nawierzchni z kostki brukowej betonowej kolorowej o grubości 8cm na podsypce cementowo-piaskowej, spoiny wypełnione piaskiem</t>
  </si>
  <si>
    <t>ELEMENTY ULIC I DRÓG</t>
  </si>
  <si>
    <t>Ustawienie krawężników betonowych wtopionych 12x25cm wraz z wykonaniem ławy betonowej z oporem C12/15</t>
  </si>
  <si>
    <t>Wykonanie chodników z kostki brukowej o grubości 6 cm, szarej na podsypce cementowo-piaskowej, spoiny wypełnione piaskiem</t>
  </si>
  <si>
    <t>D.08.02.02</t>
  </si>
  <si>
    <t>Ustawienie obrzeży betonowych o wymiarach 30x8 cm na podsypce cementowo-piaskowej, spoiny wypełnione zaprawą cementową</t>
  </si>
  <si>
    <t>D.10.00.00</t>
  </si>
  <si>
    <t>INNE ROBOTY</t>
  </si>
  <si>
    <t>Rozbiórka budowli inżynieryjnych</t>
  </si>
  <si>
    <t>Odtworzenie trasy i punktów wysokościowych</t>
  </si>
  <si>
    <t>Chodniki z kostki brukowej betonowej</t>
  </si>
  <si>
    <t>Krawężniki betonowe na ławie betonowej</t>
  </si>
  <si>
    <t>Nawierzchnie z betonu asfaltowego</t>
  </si>
  <si>
    <t>Nawierzchnie z kostki brukowej betonowej</t>
  </si>
  <si>
    <t>Podbudowa z kruszyw ulepszonych cementem</t>
  </si>
  <si>
    <t>D.01.02.02</t>
  </si>
  <si>
    <t>Zdjęcie warstwy humusu</t>
  </si>
  <si>
    <t>`</t>
  </si>
  <si>
    <t>Profilowanie i zagęszczenie podłoża pod warstwy konstrukcyjne nawierzchni wykonane ręcznie w gruncie kat. II-IV</t>
  </si>
  <si>
    <t>D.05.03.05A</t>
  </si>
  <si>
    <t>Zdjęcie warstwy ziemi urodzajnej (humusu) o grubosci warstwy do 10 cm do póżniejszego wykorzystania</t>
  </si>
  <si>
    <t>Rozebranie nawierzchni z kostki betonowej</t>
  </si>
  <si>
    <t>Rozebranie obrzeży betonowych</t>
  </si>
  <si>
    <t>Zdjęcie tarcz znaków drogowych</t>
  </si>
  <si>
    <t>Rozebranie ścianek czołowych i ław fundamentowych przepustów</t>
  </si>
  <si>
    <t>Rozebranie krawężników betonowych</t>
  </si>
  <si>
    <t>Wykonanie podbudowy z piasku stabilizowanego cementem C1.5/2.0, grubość warstwy po zagęszczeniu 10 cm</t>
  </si>
  <si>
    <t>Wykonanie podbudowy z piasku stabilizowanego cementem C5/6, grubość warstwy po zagęszczeniu 20 cm</t>
  </si>
  <si>
    <t>Ustawienie krawężników betonowych wyniesionych 20x30cm wraz z wykonaniem ławy betonowej z oporem C12/15</t>
  </si>
  <si>
    <t>Ustawienie krawężników betonowych wtopionych 20x30cm wraz z wykonaniem ławy betonowej z oporem C12/15</t>
  </si>
  <si>
    <t>D.02.00.00</t>
  </si>
  <si>
    <t>ROBOTY ZIEMNE</t>
  </si>
  <si>
    <t>D.02.01.01</t>
  </si>
  <si>
    <t>Wykopy w gruntach kat. I-V</t>
  </si>
  <si>
    <t>Wykonanie wykopów mechanicznie w gruncie kat I-II z transportem urobku na nasyp</t>
  </si>
  <si>
    <t>D.02.03.01</t>
  </si>
  <si>
    <t>Nasypy z gruntów kat. I-IV</t>
  </si>
  <si>
    <t>Wykonanie nasypów mechanicznie w gruncie kat I-II z transportem urobku na nasyp</t>
  </si>
  <si>
    <t>D.03.00.00</t>
  </si>
  <si>
    <t>ODWODNIENIE KORPUSU DROGOWEGO</t>
  </si>
  <si>
    <t>D.03.02.03</t>
  </si>
  <si>
    <t>Kanalizacja deszczowa z rur PVC</t>
  </si>
  <si>
    <t>D.06.00.00</t>
  </si>
  <si>
    <t>ROBOTY WYKOŃCZENIOWE</t>
  </si>
  <si>
    <t>D.06.01.01</t>
  </si>
  <si>
    <t>Umocnienie powierzchniowe skarp, rowów i ścieków</t>
  </si>
  <si>
    <t>Humusowanie z obsianiem skarp przy grubości warstwy ziemi urodzajnej (humusu) 10 cm - humus pochodzi z odhumusowania</t>
  </si>
  <si>
    <t>D.06.01.06</t>
  </si>
  <si>
    <t>Umocnienie skarp rowów płytami ażurowymi</t>
  </si>
  <si>
    <t xml:space="preserve">Umocnienie skarp płytami ażurowymi 60x40x10 cm na podsypce cementowo-piaskowej, wypełnienie wolnych przestrzeni humusem i obsianie trawą </t>
  </si>
  <si>
    <t>D.07.00.00</t>
  </si>
  <si>
    <t>URZĄDZENIA BEZPIECZEŃSTWA RUCHU</t>
  </si>
  <si>
    <t>D.07.01.01</t>
  </si>
  <si>
    <t>Oznakowanie Poziome</t>
  </si>
  <si>
    <t>Oznakowanie poziome jezdni farbą akrylową białą odblaskową - linie na skrzyzowaniach i przejściach, malowane mechanicznie</t>
  </si>
  <si>
    <t>D.07.02.01</t>
  </si>
  <si>
    <t>Oznakowanie Pionowe</t>
  </si>
  <si>
    <t>Ustawienie słupków z rur stalowych ø70 dla znaków drogowych, wraz z wykopaniem i zasypaniem dołów z ubiciem warstwami</t>
  </si>
  <si>
    <t>Przymocowanie do gotowych słupków znaków zakazu typ B średnie folia II generacji</t>
  </si>
  <si>
    <t>Przymocowanie do gotowych słupków znaków informacyjnych typ D średnie folia II generacji</t>
  </si>
  <si>
    <t>Przymocowanie do gotowych słupków znaków nakazu typu C średnie folia II generacji</t>
  </si>
  <si>
    <t>D.10.09.01</t>
  </si>
  <si>
    <t>Rury ochronne</t>
  </si>
  <si>
    <t>Zabezpieczenie sieci energetycznej rurami osłonowymi AROT</t>
  </si>
  <si>
    <t>Rozebranie nawierzchni z mieszanek mineralno bitumicznych (rozbiórka nawierzchni jezdni potrzebna do ustawienia krawężnika - pas o szerokości 0,3m na długości projektownego krawężnika, rozbiórka nawierzchni na skrzyżowaniu)</t>
  </si>
  <si>
    <t>Rozebranie części przelotowej przepustów z tworzywa sztucznego śr. 40cm,  z uprzednim odkopaniem przepustów</t>
  </si>
  <si>
    <t>Rozebranie części przelotowej przepustów betonowych śr. 40cm z uprzednim odkopaniem przepustów</t>
  </si>
  <si>
    <t xml:space="preserve">Wykonanie wylotu z kanału rowu krytego (prefabrykat żelbetowy z kratą zabezpieczającą)  </t>
  </si>
  <si>
    <t xml:space="preserve">Wykonanie osadnika z kratą zabezpieczającą na wlocie do kanału rowu krytego </t>
  </si>
  <si>
    <t>D.03.03.01</t>
  </si>
  <si>
    <t>Rów infiltracyjno-trawiasty</t>
  </si>
  <si>
    <t>Wykonanie rowu infiltracyjno-trawiastego</t>
  </si>
  <si>
    <t>Koryto wykonane na całej szerokości zjazdów i miejsc postojowych mechanicznie w gruncie kat. II-IV, głębokość koryta 33cm</t>
  </si>
  <si>
    <t>Przymocowanie do gotowych słupków tabliczek do znaków drogowych typ T folia II generacji (T-27 szt. 2)</t>
  </si>
  <si>
    <t>Rozebranie słupków do znaków drogowych - ETAP 1</t>
  </si>
  <si>
    <t>Wykonanie przykanalików z PVC-U średnicy 200mm</t>
  </si>
  <si>
    <t>Wykonanie studzienek ściekowych betonowych średnicy 500mm</t>
  </si>
  <si>
    <t>Wykonanie studzienek rewizyjnych żelbetowych z osadnikiem 1000mm</t>
  </si>
  <si>
    <t>Wykonanie studzienek rewizyjnych żelbetowych z osadnikiem 1200mm</t>
  </si>
  <si>
    <t>Wykonanie kanału z rur HP-ED śr 400mm ułożonych na ławie żwirowej</t>
  </si>
  <si>
    <t>Wykonanie warstwy wiążącej z mieszanki mineralno-asfaltowej AC 16 W, grubość warstwy 8 cm (konstrukcja jezdni DP na przejściach kanału)</t>
  </si>
  <si>
    <t>Wykonanie warstwy ścieralnej z mieszanki mineralno-asfaltowej AC 11 S,  grubość warstwy 4 cm  (konstrukcja jezdni DP na przejściach kanału)</t>
  </si>
  <si>
    <t>D.05.03.17</t>
  </si>
  <si>
    <t>Remont cząstkowy nawierzchni bitumicznych masą na zimno</t>
  </si>
  <si>
    <t>Wykonanie uzupełnienia ubytku istniejacej nawierzchni masą zalewowa na zimno</t>
  </si>
  <si>
    <t>Koryto wykonane na całej szerokości chodników  mechanicznie w gruncie kat. II-IV, głębokość koryta 20cm</t>
  </si>
  <si>
    <t>Oczyszczenie i skropienie warstw konstrukcyjnych mechanicznie</t>
  </si>
  <si>
    <t>Oczyszcenie i skropienie warstw konstrukcyjnych</t>
  </si>
  <si>
    <t>Wykonanie podbudowy z kruszywa łamanego stabilizowanego mechanicznie, grubość warstwy po zagęszczeniu 20 cm (konstrukcja drogi na przejściach kanału pod jezdnią+uzupełnienie przy krawężniku, zjazdy z kruszywa)</t>
  </si>
  <si>
    <t>RAZEM KOSZT ROBÓT DROGOWYCH NETTO</t>
  </si>
  <si>
    <t>Kwota podatku Vat 23%</t>
  </si>
  <si>
    <t>Wartośc robót brutto</t>
  </si>
  <si>
    <t xml:space="preserve">na zamówienie pn.: </t>
  </si>
  <si>
    <t xml:space="preserve">Poprawa bezpieczeństwa ruchu drogowego w rejonie skrzyżowania dróg powiatowych 
      3503W Młódnice – Jarosławice – Cerekiew – Radom i 3505W Jaszowice – Wacławów – 
      Sławno (I Etap), na odcinku długości 186,50 m od km 7+063,50 do km 7+250,00
</t>
  </si>
  <si>
    <t>Zał. nr 4 do SIWZ</t>
  </si>
  <si>
    <t>na zamówienie pn.:</t>
  </si>
  <si>
    <t>…………………………………………….</t>
  </si>
  <si>
    <t>/podpis i pieczęć upełnomocnionego
 przedstawiciela Wykonawcy/</t>
  </si>
  <si>
    <t>KOSZTORYS OFERTOWY - po zmianach</t>
  </si>
  <si>
    <t>Formularz 2.2. do SIWZ - po zmianach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</si>
</sst>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+000"/>
    <numFmt numFmtId="165" formatCode="0.0"/>
    <numFmt numFmtId="166" formatCode="0.000"/>
  </numFmts>
  <fonts count="6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sz val="10"/>
      <name val="PL Courier New"/>
      <family val="0"/>
    </font>
    <font>
      <b/>
      <sz val="10"/>
      <name val="Arial CE"/>
      <family val="2"/>
    </font>
    <font>
      <b/>
      <sz val="10"/>
      <name val="Arial"/>
      <family val="2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sz val="10"/>
      <name val="PL Times New Roman"/>
      <family val="0"/>
    </font>
    <font>
      <b/>
      <sz val="12"/>
      <name val="Arial"/>
      <family val="2"/>
    </font>
    <font>
      <sz val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4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hair"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hair"/>
      <right style="hair"/>
      <top style="thin"/>
      <bottom style="thin"/>
    </border>
    <border>
      <left/>
      <right style="medium"/>
      <top style="medium"/>
      <bottom>
        <color indexed="63"/>
      </bottom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>
        <color indexed="63"/>
      </bottom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</borders>
  <cellStyleXfs count="8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27" borderId="1" applyNumberFormat="0" applyAlignment="0" applyProtection="0"/>
    <xf numFmtId="0" fontId="5" fillId="0" borderId="8" applyNumberFormat="0" applyFont="0" applyFill="0" applyBorder="0" applyProtection="0">
      <alignment vertical="top" wrapText="1"/>
    </xf>
    <xf numFmtId="9" fontId="2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31" borderId="10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1" fontId="6" fillId="0" borderId="0" xfId="71" applyNumberFormat="1" applyFont="1" applyAlignment="1">
      <alignment horizontal="right" vertical="center"/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7" fillId="0" borderId="15" xfId="70" applyFont="1" applyFill="1" applyBorder="1" applyAlignment="1">
      <alignment horizontal="center" vertical="center" wrapText="1"/>
      <protection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7" fillId="0" borderId="18" xfId="70" applyFont="1" applyFill="1" applyBorder="1" applyAlignment="1">
      <alignment horizontal="center" vertical="center" wrapText="1"/>
      <protection/>
    </xf>
    <xf numFmtId="0" fontId="15" fillId="0" borderId="19" xfId="0" applyFont="1" applyBorder="1" applyAlignment="1">
      <alignment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64" fontId="3" fillId="0" borderId="21" xfId="70" applyNumberFormat="1" applyFont="1" applyBorder="1" applyAlignment="1">
      <alignment horizontal="center" vertical="center"/>
      <protection/>
    </xf>
    <xf numFmtId="164" fontId="3" fillId="0" borderId="15" xfId="70" applyNumberFormat="1" applyFont="1" applyBorder="1" applyAlignment="1">
      <alignment horizontal="center" vertical="center"/>
      <protection/>
    </xf>
    <xf numFmtId="0" fontId="12" fillId="0" borderId="17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165" fontId="12" fillId="0" borderId="17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64" fontId="3" fillId="0" borderId="23" xfId="70" applyNumberFormat="1" applyFont="1" applyBorder="1" applyAlignment="1">
      <alignment horizontal="center" vertical="center"/>
      <protection/>
    </xf>
    <xf numFmtId="165" fontId="12" fillId="0" borderId="12" xfId="0" applyNumberFormat="1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49" fontId="7" fillId="33" borderId="14" xfId="69" applyNumberFormat="1" applyFont="1" applyFill="1" applyBorder="1" applyAlignment="1" applyProtection="1">
      <alignment horizontal="center" vertical="center" wrapText="1"/>
      <protection/>
    </xf>
    <xf numFmtId="49" fontId="7" fillId="34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7" fillId="34" borderId="11" xfId="69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7" fillId="33" borderId="27" xfId="0" applyNumberFormat="1" applyFont="1" applyFill="1" applyBorder="1" applyAlignment="1">
      <alignment horizontal="center" vertical="center"/>
    </xf>
    <xf numFmtId="1" fontId="7" fillId="34" borderId="28" xfId="0" applyNumberFormat="1" applyFont="1" applyFill="1" applyBorder="1" applyAlignment="1">
      <alignment horizontal="center" vertical="center" wrapText="1"/>
    </xf>
    <xf numFmtId="49" fontId="7" fillId="34" borderId="28" xfId="0" applyNumberFormat="1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1" fontId="7" fillId="33" borderId="28" xfId="0" applyNumberFormat="1" applyFont="1" applyFill="1" applyBorder="1" applyAlignment="1">
      <alignment horizontal="center" vertical="center" wrapText="1"/>
    </xf>
    <xf numFmtId="49" fontId="7" fillId="33" borderId="14" xfId="69" applyNumberFormat="1" applyFont="1" applyFill="1" applyBorder="1" applyAlignment="1" applyProtection="1">
      <alignment horizontal="left" vertical="center" wrapText="1"/>
      <protection/>
    </xf>
    <xf numFmtId="49" fontId="7" fillId="34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7" fillId="33" borderId="11" xfId="69" applyNumberFormat="1" applyFont="1" applyFill="1" applyBorder="1" applyAlignment="1" applyProtection="1">
      <alignment horizontal="left" vertical="center" wrapText="1"/>
      <protection/>
    </xf>
    <xf numFmtId="49" fontId="7" fillId="33" borderId="29" xfId="68" applyNumberFormat="1" applyFont="1" applyFill="1" applyBorder="1" applyAlignment="1">
      <alignment horizontal="left" vertical="center" wrapText="1"/>
    </xf>
    <xf numFmtId="49" fontId="7" fillId="34" borderId="11" xfId="69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quotePrefix="1">
      <alignment horizontal="left" vertical="center" wrapText="1"/>
    </xf>
    <xf numFmtId="0" fontId="7" fillId="33" borderId="14" xfId="69" applyNumberFormat="1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>
      <alignment horizontal="center" vertical="center"/>
    </xf>
    <xf numFmtId="0" fontId="7" fillId="34" borderId="11" xfId="69" applyNumberFormat="1" applyFont="1" applyFill="1" applyBorder="1" applyAlignment="1" applyProtection="1">
      <alignment horizontal="center" vertical="center"/>
      <protection/>
    </xf>
    <xf numFmtId="0" fontId="7" fillId="33" borderId="11" xfId="69" applyNumberFormat="1" applyFont="1" applyFill="1" applyBorder="1" applyAlignment="1" applyProtection="1">
      <alignment horizontal="center" vertical="center"/>
      <protection/>
    </xf>
    <xf numFmtId="49" fontId="7" fillId="33" borderId="11" xfId="69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0" fontId="0" fillId="0" borderId="30" xfId="0" applyBorder="1" applyAlignment="1">
      <alignment/>
    </xf>
    <xf numFmtId="49" fontId="3" fillId="0" borderId="31" xfId="0" applyNumberFormat="1" applyFont="1" applyFill="1" applyBorder="1" applyAlignment="1">
      <alignment horizontal="left" vertical="center" wrapText="1"/>
    </xf>
    <xf numFmtId="0" fontId="0" fillId="0" borderId="0" xfId="62">
      <alignment/>
      <protection/>
    </xf>
    <xf numFmtId="0" fontId="0" fillId="0" borderId="0" xfId="62" applyBorder="1">
      <alignment/>
      <protection/>
    </xf>
    <xf numFmtId="49" fontId="3" fillId="34" borderId="22" xfId="62" applyNumberFormat="1" applyFont="1" applyFill="1" applyBorder="1" applyAlignment="1">
      <alignment horizontal="center" vertical="center" wrapText="1"/>
      <protection/>
    </xf>
    <xf numFmtId="0" fontId="12" fillId="35" borderId="28" xfId="62" applyFont="1" applyFill="1" applyBorder="1" applyAlignment="1">
      <alignment horizontal="center" vertical="center"/>
      <protection/>
    </xf>
    <xf numFmtId="0" fontId="12" fillId="35" borderId="22" xfId="62" applyFont="1" applyFill="1" applyBorder="1" applyAlignment="1">
      <alignment horizontal="center" vertical="center"/>
      <protection/>
    </xf>
    <xf numFmtId="0" fontId="0" fillId="33" borderId="32" xfId="62" applyFill="1" applyBorder="1">
      <alignment/>
      <protection/>
    </xf>
    <xf numFmtId="0" fontId="0" fillId="33" borderId="33" xfId="62" applyFill="1" applyBorder="1">
      <alignment/>
      <protection/>
    </xf>
    <xf numFmtId="1" fontId="3" fillId="0" borderId="34" xfId="62" applyNumberFormat="1" applyFont="1" applyFill="1" applyBorder="1" applyAlignment="1">
      <alignment horizontal="center" vertical="center" wrapText="1"/>
      <protection/>
    </xf>
    <xf numFmtId="0" fontId="0" fillId="0" borderId="26" xfId="62" applyBorder="1">
      <alignment/>
      <protection/>
    </xf>
    <xf numFmtId="0" fontId="3" fillId="35" borderId="21" xfId="0" applyFont="1" applyFill="1" applyBorder="1" applyAlignment="1">
      <alignment horizontal="center" vertical="center"/>
    </xf>
    <xf numFmtId="49" fontId="7" fillId="35" borderId="11" xfId="69" applyNumberFormat="1" applyFont="1" applyFill="1" applyBorder="1" applyAlignment="1" applyProtection="1">
      <alignment horizontal="left" vertical="center" wrapText="1"/>
      <protection/>
    </xf>
    <xf numFmtId="49" fontId="3" fillId="34" borderId="11" xfId="62" applyNumberFormat="1" applyFont="1" applyFill="1" applyBorder="1" applyAlignment="1">
      <alignment horizontal="center" vertical="center" wrapText="1"/>
      <protection/>
    </xf>
    <xf numFmtId="1" fontId="7" fillId="33" borderId="11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/>
    </xf>
    <xf numFmtId="0" fontId="12" fillId="35" borderId="11" xfId="62" applyFont="1" applyFill="1" applyBorder="1" applyAlignment="1">
      <alignment horizontal="center" vertical="center"/>
      <protection/>
    </xf>
    <xf numFmtId="2" fontId="7" fillId="0" borderId="11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horizontal="center" vertical="center" wrapText="1"/>
    </xf>
    <xf numFmtId="166" fontId="7" fillId="0" borderId="28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 vertical="center" wrapText="1"/>
    </xf>
    <xf numFmtId="49" fontId="7" fillId="34" borderId="22" xfId="0" applyNumberFormat="1" applyFont="1" applyFill="1" applyBorder="1" applyAlignment="1">
      <alignment horizontal="left" vertical="center" wrapText="1"/>
    </xf>
    <xf numFmtId="0" fontId="7" fillId="33" borderId="11" xfId="68" applyFont="1" applyFill="1" applyBorder="1" applyAlignment="1">
      <alignment horizontal="center" vertical="center"/>
    </xf>
    <xf numFmtId="0" fontId="3" fillId="0" borderId="11" xfId="69" applyNumberFormat="1" applyFont="1" applyFill="1" applyBorder="1" applyAlignment="1" applyProtection="1">
      <alignment horizontal="center" vertical="center"/>
      <protection/>
    </xf>
    <xf numFmtId="0" fontId="7" fillId="34" borderId="11" xfId="0" applyNumberFormat="1" applyFont="1" applyFill="1" applyBorder="1" applyAlignment="1">
      <alignment horizontal="center" vertical="center"/>
    </xf>
    <xf numFmtId="0" fontId="12" fillId="35" borderId="22" xfId="62" applyNumberFormat="1" applyFont="1" applyFill="1" applyBorder="1" applyAlignment="1">
      <alignment horizontal="center"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34" borderId="22" xfId="62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7" fillId="33" borderId="35" xfId="68" applyNumberFormat="1" applyFont="1" applyFill="1" applyBorder="1" applyAlignment="1">
      <alignment horizontal="center" vertical="center"/>
    </xf>
    <xf numFmtId="0" fontId="7" fillId="33" borderId="29" xfId="68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7" fillId="33" borderId="11" xfId="69" applyNumberFormat="1" applyFont="1" applyFill="1" applyBorder="1" applyAlignment="1" applyProtection="1">
      <alignment horizontal="left" vertical="center" wrapText="1"/>
      <protection/>
    </xf>
    <xf numFmtId="0" fontId="7" fillId="33" borderId="11" xfId="69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center" vertical="center"/>
    </xf>
    <xf numFmtId="0" fontId="7" fillId="33" borderId="35" xfId="68" applyFont="1" applyFill="1" applyBorder="1" applyAlignment="1">
      <alignment horizontal="center" vertical="center"/>
    </xf>
    <xf numFmtId="49" fontId="3" fillId="0" borderId="11" xfId="69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quotePrefix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left" vertical="center" wrapText="1"/>
    </xf>
    <xf numFmtId="0" fontId="0" fillId="0" borderId="22" xfId="62" applyBorder="1" applyAlignment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31" xfId="69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23" fillId="0" borderId="11" xfId="69" applyNumberFormat="1" applyFont="1" applyFill="1" applyBorder="1" applyAlignment="1" applyProtection="1">
      <alignment horizontal="center" vertical="center"/>
      <protection/>
    </xf>
    <xf numFmtId="4" fontId="15" fillId="0" borderId="28" xfId="62" applyNumberFormat="1" applyFont="1" applyBorder="1" applyAlignment="1">
      <alignment horizontal="right" vertical="center"/>
      <protection/>
    </xf>
    <xf numFmtId="4" fontId="3" fillId="34" borderId="22" xfId="62" applyNumberFormat="1" applyFont="1" applyFill="1" applyBorder="1" applyAlignment="1">
      <alignment horizontal="center" vertical="center" wrapText="1"/>
      <protection/>
    </xf>
    <xf numFmtId="4" fontId="3" fillId="34" borderId="28" xfId="62" applyNumberFormat="1" applyFont="1" applyFill="1" applyBorder="1" applyAlignment="1">
      <alignment horizontal="center" vertical="center" wrapText="1"/>
      <protection/>
    </xf>
    <xf numFmtId="4" fontId="7" fillId="33" borderId="31" xfId="0" applyNumberFormat="1" applyFont="1" applyFill="1" applyBorder="1" applyAlignment="1">
      <alignment horizontal="center" vertical="center" wrapText="1"/>
    </xf>
    <xf numFmtId="4" fontId="7" fillId="33" borderId="28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36" borderId="11" xfId="69" applyNumberFormat="1" applyFont="1" applyFill="1" applyBorder="1" applyAlignment="1" applyProtection="1">
      <alignment horizontal="center" vertical="center"/>
      <protection/>
    </xf>
    <xf numFmtId="49" fontId="3" fillId="36" borderId="11" xfId="0" applyNumberFormat="1" applyFont="1" applyFill="1" applyBorder="1" applyAlignment="1">
      <alignment horizontal="left" vertical="center" wrapText="1"/>
    </xf>
    <xf numFmtId="0" fontId="3" fillId="36" borderId="11" xfId="0" applyNumberFormat="1" applyFont="1" applyFill="1" applyBorder="1" applyAlignment="1">
      <alignment horizontal="center" vertical="center" wrapText="1"/>
    </xf>
    <xf numFmtId="2" fontId="7" fillId="36" borderId="11" xfId="0" applyNumberFormat="1" applyFont="1" applyFill="1" applyBorder="1" applyAlignment="1">
      <alignment horizontal="center" vertical="center" wrapText="1"/>
    </xf>
    <xf numFmtId="4" fontId="15" fillId="36" borderId="28" xfId="62" applyNumberFormat="1" applyFont="1" applyFill="1" applyBorder="1" applyAlignment="1">
      <alignment horizontal="right" vertical="center"/>
      <protection/>
    </xf>
    <xf numFmtId="0" fontId="0" fillId="0" borderId="0" xfId="62" applyFill="1" applyAlignment="1">
      <alignment horizontal="center" vertical="center"/>
      <protection/>
    </xf>
    <xf numFmtId="4" fontId="27" fillId="17" borderId="36" xfId="62" applyNumberFormat="1" applyFont="1" applyFill="1" applyBorder="1" applyAlignment="1">
      <alignment vertical="center"/>
      <protection/>
    </xf>
    <xf numFmtId="4" fontId="28" fillId="17" borderId="11" xfId="62" applyNumberFormat="1" applyFont="1" applyFill="1" applyBorder="1">
      <alignment/>
      <protection/>
    </xf>
    <xf numFmtId="4" fontId="15" fillId="12" borderId="28" xfId="62" applyNumberFormat="1" applyFont="1" applyFill="1" applyBorder="1" applyAlignment="1">
      <alignment horizontal="right" vertical="center"/>
      <protection/>
    </xf>
    <xf numFmtId="4" fontId="24" fillId="0" borderId="37" xfId="62" applyNumberFormat="1" applyFont="1" applyBorder="1" applyAlignment="1">
      <alignment horizontal="center" vertical="center"/>
      <protection/>
    </xf>
    <xf numFmtId="0" fontId="17" fillId="0" borderId="38" xfId="0" applyFont="1" applyFill="1" applyBorder="1" applyAlignment="1">
      <alignment horizontal="center" wrapText="1"/>
    </xf>
    <xf numFmtId="0" fontId="17" fillId="0" borderId="39" xfId="0" applyFont="1" applyFill="1" applyBorder="1" applyAlignment="1">
      <alignment horizontal="center" wrapText="1"/>
    </xf>
    <xf numFmtId="0" fontId="17" fillId="0" borderId="40" xfId="0" applyFont="1" applyFill="1" applyBorder="1" applyAlignment="1">
      <alignment horizontal="center" wrapText="1"/>
    </xf>
    <xf numFmtId="0" fontId="21" fillId="37" borderId="38" xfId="0" applyFont="1" applyFill="1" applyBorder="1" applyAlignment="1">
      <alignment horizontal="center" vertical="center" wrapText="1"/>
    </xf>
    <xf numFmtId="0" fontId="21" fillId="37" borderId="3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" fontId="7" fillId="0" borderId="43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44" xfId="0" applyNumberFormat="1" applyFont="1" applyFill="1" applyBorder="1" applyAlignment="1">
      <alignment horizontal="center" vertical="center" wrapText="1"/>
    </xf>
    <xf numFmtId="1" fontId="7" fillId="0" borderId="45" xfId="0" applyNumberFormat="1" applyFont="1" applyFill="1" applyBorder="1" applyAlignment="1">
      <alignment horizontal="center" vertical="center" wrapText="1"/>
    </xf>
    <xf numFmtId="0" fontId="3" fillId="0" borderId="43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2" fillId="0" borderId="46" xfId="62" applyFont="1" applyBorder="1" applyAlignment="1">
      <alignment horizontal="center" vertical="center"/>
      <protection/>
    </xf>
    <xf numFmtId="0" fontId="2" fillId="0" borderId="33" xfId="62" applyFont="1" applyBorder="1" applyAlignment="1">
      <alignment horizontal="center" vertical="center"/>
      <protection/>
    </xf>
    <xf numFmtId="0" fontId="0" fillId="0" borderId="47" xfId="62" applyBorder="1" applyAlignment="1">
      <alignment horizontal="center" vertical="center" wrapText="1"/>
      <protection/>
    </xf>
    <xf numFmtId="0" fontId="0" fillId="0" borderId="48" xfId="62" applyBorder="1" applyAlignment="1">
      <alignment horizontal="center" vertical="center" wrapText="1"/>
      <protection/>
    </xf>
    <xf numFmtId="0" fontId="0" fillId="0" borderId="36" xfId="62" applyBorder="1" applyAlignment="1">
      <alignment horizontal="center" vertical="center" wrapText="1"/>
      <protection/>
    </xf>
    <xf numFmtId="0" fontId="0" fillId="0" borderId="49" xfId="62" applyBorder="1" applyAlignment="1">
      <alignment horizontal="center" vertical="center" wrapText="1"/>
      <protection/>
    </xf>
    <xf numFmtId="0" fontId="0" fillId="0" borderId="26" xfId="62" applyFont="1" applyBorder="1" applyAlignment="1">
      <alignment horizontal="center"/>
      <protection/>
    </xf>
    <xf numFmtId="0" fontId="0" fillId="0" borderId="26" xfId="62" applyBorder="1" applyAlignment="1">
      <alignment horizontal="center"/>
      <protection/>
    </xf>
    <xf numFmtId="0" fontId="17" fillId="0" borderId="50" xfId="62" applyFont="1" applyFill="1" applyBorder="1" applyAlignment="1">
      <alignment horizontal="center" wrapText="1"/>
      <protection/>
    </xf>
    <xf numFmtId="0" fontId="17" fillId="0" borderId="51" xfId="62" applyFont="1" applyFill="1" applyBorder="1" applyAlignment="1">
      <alignment horizontal="center" wrapText="1"/>
      <protection/>
    </xf>
    <xf numFmtId="0" fontId="17" fillId="0" borderId="36" xfId="62" applyFont="1" applyFill="1" applyBorder="1" applyAlignment="1">
      <alignment horizontal="center" wrapText="1"/>
      <protection/>
    </xf>
    <xf numFmtId="0" fontId="0" fillId="0" borderId="0" xfId="62" applyAlignment="1">
      <alignment wrapText="1"/>
      <protection/>
    </xf>
    <xf numFmtId="0" fontId="0" fillId="0" borderId="0" xfId="0" applyAlignment="1">
      <alignment/>
    </xf>
    <xf numFmtId="0" fontId="26" fillId="17" borderId="11" xfId="62" applyFont="1" applyFill="1" applyBorder="1" applyAlignment="1">
      <alignment horizontal="left"/>
      <protection/>
    </xf>
    <xf numFmtId="0" fontId="25" fillId="17" borderId="50" xfId="62" applyFont="1" applyFill="1" applyBorder="1" applyAlignment="1">
      <alignment horizontal="left" vertical="center"/>
      <protection/>
    </xf>
    <xf numFmtId="0" fontId="25" fillId="17" borderId="51" xfId="62" applyFont="1" applyFill="1" applyBorder="1" applyAlignment="1">
      <alignment horizontal="left" vertical="center"/>
      <protection/>
    </xf>
    <xf numFmtId="0" fontId="25" fillId="17" borderId="47" xfId="62" applyFont="1" applyFill="1" applyBorder="1" applyAlignment="1">
      <alignment horizontal="left" vertical="center"/>
      <protection/>
    </xf>
    <xf numFmtId="0" fontId="17" fillId="0" borderId="38" xfId="62" applyFont="1" applyFill="1" applyBorder="1" applyAlignment="1">
      <alignment horizontal="center" wrapText="1"/>
      <protection/>
    </xf>
    <xf numFmtId="0" fontId="17" fillId="0" borderId="39" xfId="62" applyFont="1" applyFill="1" applyBorder="1" applyAlignment="1">
      <alignment horizontal="center" wrapText="1"/>
      <protection/>
    </xf>
    <xf numFmtId="0" fontId="17" fillId="0" borderId="40" xfId="62" applyFont="1" applyFill="1" applyBorder="1" applyAlignment="1">
      <alignment horizontal="center" wrapText="1"/>
      <protection/>
    </xf>
    <xf numFmtId="0" fontId="21" fillId="37" borderId="52" xfId="62" applyFont="1" applyFill="1" applyBorder="1" applyAlignment="1">
      <alignment horizontal="center" vertical="center" wrapText="1"/>
      <protection/>
    </xf>
    <xf numFmtId="0" fontId="21" fillId="37" borderId="53" xfId="62" applyFont="1" applyFill="1" applyBorder="1" applyAlignment="1">
      <alignment horizontal="center" vertical="center" wrapText="1"/>
      <protection/>
    </xf>
    <xf numFmtId="0" fontId="21" fillId="37" borderId="54" xfId="62" applyFont="1" applyFill="1" applyBorder="1" applyAlignment="1">
      <alignment horizontal="center" vertical="center" wrapText="1"/>
      <protection/>
    </xf>
    <xf numFmtId="0" fontId="3" fillId="0" borderId="41" xfId="62" applyFont="1" applyFill="1" applyBorder="1" applyAlignment="1">
      <alignment horizontal="center" vertical="center"/>
      <protection/>
    </xf>
    <xf numFmtId="0" fontId="3" fillId="0" borderId="42" xfId="62" applyFont="1" applyFill="1" applyBorder="1" applyAlignment="1">
      <alignment horizontal="center" vertical="center"/>
      <protection/>
    </xf>
    <xf numFmtId="0" fontId="3" fillId="0" borderId="43" xfId="62" applyFont="1" applyFill="1" applyBorder="1" applyAlignment="1">
      <alignment horizontal="center" vertical="center" wrapText="1"/>
      <protection/>
    </xf>
    <xf numFmtId="0" fontId="3" fillId="0" borderId="16" xfId="62" applyFont="1" applyFill="1" applyBorder="1" applyAlignment="1">
      <alignment horizontal="center" vertical="center" wrapText="1"/>
      <protection/>
    </xf>
    <xf numFmtId="0" fontId="15" fillId="0" borderId="55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3 2 2" xfId="48"/>
    <cellStyle name="Dziesiętny 3 3" xfId="49"/>
    <cellStyle name="Dziesiętny 4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ne" xfId="58"/>
    <cellStyle name="Normalny 2" xfId="59"/>
    <cellStyle name="Normalny 2 2" xfId="60"/>
    <cellStyle name="Normalny 2 2 2" xfId="61"/>
    <cellStyle name="Normalny 2 3" xfId="62"/>
    <cellStyle name="Normalny 2_Wykaz_A2_D1" xfId="63"/>
    <cellStyle name="Normalny 4" xfId="64"/>
    <cellStyle name="Normalny 4 2" xfId="65"/>
    <cellStyle name="Normalny 4 2 2" xfId="66"/>
    <cellStyle name="Normalny 4 3" xfId="67"/>
    <cellStyle name="Normalny_slepy-kosztorys" xfId="68"/>
    <cellStyle name="Normalny_TER02" xfId="69"/>
    <cellStyle name="Normalny_wykazy 5.4_x" xfId="70"/>
    <cellStyle name="Normalny_wykazy_5.5.1" xfId="71"/>
    <cellStyle name="Obliczenia" xfId="72"/>
    <cellStyle name="Opis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H101"/>
  <sheetViews>
    <sheetView view="pageBreakPreview" zoomScaleSheetLayoutView="100" zoomScalePageLayoutView="0" workbookViewId="0" topLeftCell="A1">
      <selection activeCell="I5" sqref="I5"/>
    </sheetView>
  </sheetViews>
  <sheetFormatPr defaultColWidth="8.796875" defaultRowHeight="14.25"/>
  <cols>
    <col min="1" max="1" width="8.19921875" style="42" customWidth="1"/>
    <col min="2" max="2" width="11.09765625" style="42" customWidth="1"/>
    <col min="3" max="3" width="55.3984375" style="42" customWidth="1"/>
    <col min="4" max="5" width="9" style="42" customWidth="1"/>
  </cols>
  <sheetData>
    <row r="2" spans="1:5" ht="14.25" thickBot="1">
      <c r="A2" s="34"/>
      <c r="B2" s="34"/>
      <c r="C2" s="34"/>
      <c r="D2" s="34" t="s">
        <v>190</v>
      </c>
      <c r="E2" s="34"/>
    </row>
    <row r="3" spans="1:5" ht="21" thickBot="1">
      <c r="A3" s="135" t="s">
        <v>61</v>
      </c>
      <c r="B3" s="136"/>
      <c r="C3" s="136"/>
      <c r="D3" s="136"/>
      <c r="E3" s="137"/>
    </row>
    <row r="4" spans="1:5" ht="21" thickBot="1">
      <c r="A4" s="135" t="s">
        <v>191</v>
      </c>
      <c r="B4" s="136"/>
      <c r="C4" s="136"/>
      <c r="D4" s="136"/>
      <c r="E4" s="136"/>
    </row>
    <row r="5" spans="1:7" ht="62.25" customHeight="1" thickBot="1">
      <c r="A5" s="138" t="s">
        <v>189</v>
      </c>
      <c r="B5" s="139"/>
      <c r="C5" s="139"/>
      <c r="D5" s="139"/>
      <c r="E5" s="139"/>
      <c r="F5" s="69"/>
      <c r="G5" s="68"/>
    </row>
    <row r="6" spans="1:6" ht="13.5">
      <c r="A6" s="140" t="s">
        <v>62</v>
      </c>
      <c r="B6" s="142" t="s">
        <v>63</v>
      </c>
      <c r="C6" s="144" t="s">
        <v>64</v>
      </c>
      <c r="D6" s="146" t="s">
        <v>65</v>
      </c>
      <c r="E6" s="148" t="s">
        <v>66</v>
      </c>
      <c r="F6" s="70"/>
    </row>
    <row r="7" spans="1:5" ht="30.75" customHeight="1" thickBot="1">
      <c r="A7" s="141"/>
      <c r="B7" s="143"/>
      <c r="C7" s="145"/>
      <c r="D7" s="147"/>
      <c r="E7" s="149"/>
    </row>
    <row r="8" spans="1:5" ht="13.5">
      <c r="A8" s="61"/>
      <c r="B8" s="55" t="s">
        <v>67</v>
      </c>
      <c r="C8" s="48" t="s">
        <v>68</v>
      </c>
      <c r="D8" s="35"/>
      <c r="E8" s="43"/>
    </row>
    <row r="9" spans="1:5" ht="13.5">
      <c r="A9" s="81"/>
      <c r="B9" s="56" t="s">
        <v>69</v>
      </c>
      <c r="C9" s="49" t="s">
        <v>105</v>
      </c>
      <c r="D9" s="36"/>
      <c r="E9" s="44"/>
    </row>
    <row r="10" spans="1:7" ht="26.25">
      <c r="A10" s="63">
        <v>1</v>
      </c>
      <c r="B10" s="93"/>
      <c r="C10" s="50" t="s">
        <v>91</v>
      </c>
      <c r="D10" s="33" t="s">
        <v>49</v>
      </c>
      <c r="E10" s="89">
        <v>0.187</v>
      </c>
      <c r="G10" s="32"/>
    </row>
    <row r="11" spans="1:7" ht="13.5">
      <c r="A11" s="62"/>
      <c r="B11" s="57" t="s">
        <v>111</v>
      </c>
      <c r="C11" s="49" t="s">
        <v>112</v>
      </c>
      <c r="D11" s="36"/>
      <c r="E11" s="45"/>
      <c r="G11" s="32"/>
    </row>
    <row r="12" spans="1:7" ht="26.25">
      <c r="A12" s="63">
        <f>A10+1</f>
        <v>2</v>
      </c>
      <c r="B12" s="93"/>
      <c r="C12" s="50" t="s">
        <v>116</v>
      </c>
      <c r="D12" s="33" t="s">
        <v>90</v>
      </c>
      <c r="E12" s="90">
        <v>94.2</v>
      </c>
      <c r="G12" s="32"/>
    </row>
    <row r="13" spans="1:7" ht="13.5">
      <c r="A13" s="62"/>
      <c r="B13" s="57" t="s">
        <v>92</v>
      </c>
      <c r="C13" s="49" t="s">
        <v>104</v>
      </c>
      <c r="D13" s="36"/>
      <c r="E13" s="45"/>
      <c r="G13" s="32"/>
    </row>
    <row r="14" spans="1:7" ht="52.5">
      <c r="A14" s="63">
        <f>A12+1</f>
        <v>3</v>
      </c>
      <c r="B14" s="114"/>
      <c r="C14" s="50" t="s">
        <v>160</v>
      </c>
      <c r="D14" s="33" t="s">
        <v>70</v>
      </c>
      <c r="E14" s="90">
        <v>91.4</v>
      </c>
      <c r="G14" s="32"/>
    </row>
    <row r="15" spans="1:7" ht="15">
      <c r="A15" s="63">
        <f>A14+1</f>
        <v>4</v>
      </c>
      <c r="B15" s="114"/>
      <c r="C15" s="71" t="s">
        <v>117</v>
      </c>
      <c r="D15" s="33" t="s">
        <v>70</v>
      </c>
      <c r="E15" s="90">
        <v>65.5</v>
      </c>
      <c r="G15" s="32"/>
    </row>
    <row r="16" spans="1:7" ht="13.5">
      <c r="A16" s="63">
        <f>A15+1</f>
        <v>5</v>
      </c>
      <c r="B16" s="114"/>
      <c r="C16" s="71" t="s">
        <v>118</v>
      </c>
      <c r="D16" s="33" t="s">
        <v>51</v>
      </c>
      <c r="E16" s="90">
        <v>22.3</v>
      </c>
      <c r="G16" s="32"/>
    </row>
    <row r="17" spans="1:7" ht="26.25">
      <c r="A17" s="63">
        <f aca="true" t="shared" si="0" ref="A17:A22">A16+1</f>
        <v>6</v>
      </c>
      <c r="B17" s="114"/>
      <c r="C17" s="71" t="s">
        <v>161</v>
      </c>
      <c r="D17" s="33" t="s">
        <v>51</v>
      </c>
      <c r="E17" s="90">
        <v>15</v>
      </c>
      <c r="G17" s="32"/>
    </row>
    <row r="18" spans="1:7" ht="26.25">
      <c r="A18" s="63">
        <f t="shared" si="0"/>
        <v>7</v>
      </c>
      <c r="B18" s="114"/>
      <c r="C18" s="71" t="s">
        <v>162</v>
      </c>
      <c r="D18" s="33" t="s">
        <v>51</v>
      </c>
      <c r="E18" s="90">
        <v>18.3</v>
      </c>
      <c r="G18" s="32"/>
    </row>
    <row r="19" spans="1:7" ht="13.5">
      <c r="A19" s="63">
        <f>A18+1</f>
        <v>8</v>
      </c>
      <c r="B19" s="114"/>
      <c r="C19" s="71" t="s">
        <v>170</v>
      </c>
      <c r="D19" s="33" t="s">
        <v>87</v>
      </c>
      <c r="E19" s="90">
        <v>1</v>
      </c>
      <c r="G19" s="32"/>
    </row>
    <row r="20" spans="1:7" ht="13.5">
      <c r="A20" s="63">
        <f t="shared" si="0"/>
        <v>9</v>
      </c>
      <c r="B20" s="114"/>
      <c r="C20" s="71" t="s">
        <v>119</v>
      </c>
      <c r="D20" s="33" t="s">
        <v>87</v>
      </c>
      <c r="E20" s="90">
        <v>1</v>
      </c>
      <c r="G20" s="32"/>
    </row>
    <row r="21" spans="1:7" ht="13.5">
      <c r="A21" s="63">
        <f t="shared" si="0"/>
        <v>10</v>
      </c>
      <c r="B21" s="114"/>
      <c r="C21" s="71" t="s">
        <v>120</v>
      </c>
      <c r="D21" s="33" t="s">
        <v>90</v>
      </c>
      <c r="E21" s="90">
        <v>4.88</v>
      </c>
      <c r="G21" s="32"/>
    </row>
    <row r="22" spans="1:7" ht="13.5">
      <c r="A22" s="63">
        <f t="shared" si="0"/>
        <v>11</v>
      </c>
      <c r="B22" s="114"/>
      <c r="C22" s="71" t="s">
        <v>121</v>
      </c>
      <c r="D22" s="33" t="s">
        <v>51</v>
      </c>
      <c r="E22" s="90">
        <v>9.5</v>
      </c>
      <c r="G22" s="32"/>
    </row>
    <row r="23" spans="1:7" ht="13.5">
      <c r="A23" s="64"/>
      <c r="B23" s="108" t="s">
        <v>126</v>
      </c>
      <c r="C23" s="52" t="s">
        <v>127</v>
      </c>
      <c r="D23" s="38"/>
      <c r="E23" s="47"/>
      <c r="G23" s="32"/>
    </row>
    <row r="24" spans="1:7" ht="13.5">
      <c r="A24" s="62"/>
      <c r="B24" s="57" t="s">
        <v>128</v>
      </c>
      <c r="C24" s="49" t="s">
        <v>129</v>
      </c>
      <c r="D24" s="39"/>
      <c r="E24" s="45"/>
      <c r="G24" s="32"/>
    </row>
    <row r="25" spans="1:7" ht="26.25">
      <c r="A25" s="63">
        <v>12</v>
      </c>
      <c r="B25" s="93"/>
      <c r="C25" s="50" t="s">
        <v>130</v>
      </c>
      <c r="D25" s="33" t="s">
        <v>90</v>
      </c>
      <c r="E25" s="90">
        <v>154.8</v>
      </c>
      <c r="G25" s="32"/>
    </row>
    <row r="26" spans="1:7" ht="13.5">
      <c r="A26" s="62"/>
      <c r="B26" s="57" t="s">
        <v>131</v>
      </c>
      <c r="C26" s="49" t="s">
        <v>132</v>
      </c>
      <c r="D26" s="39"/>
      <c r="E26" s="45"/>
      <c r="G26" s="32"/>
    </row>
    <row r="27" spans="1:7" ht="26.25">
      <c r="A27" s="63">
        <f>A25+1</f>
        <v>13</v>
      </c>
      <c r="B27" s="115"/>
      <c r="C27" s="50" t="s">
        <v>133</v>
      </c>
      <c r="D27" s="33" t="s">
        <v>90</v>
      </c>
      <c r="E27" s="90">
        <v>93.21</v>
      </c>
      <c r="G27" s="32"/>
    </row>
    <row r="28" spans="1:7" ht="13.5">
      <c r="A28" s="64"/>
      <c r="B28" s="108" t="s">
        <v>134</v>
      </c>
      <c r="C28" s="52" t="s">
        <v>135</v>
      </c>
      <c r="D28" s="38"/>
      <c r="E28" s="47"/>
      <c r="G28" s="32"/>
    </row>
    <row r="29" spans="1:7" ht="13.5">
      <c r="A29" s="62"/>
      <c r="B29" s="57" t="s">
        <v>136</v>
      </c>
      <c r="C29" s="49" t="s">
        <v>137</v>
      </c>
      <c r="D29" s="39"/>
      <c r="E29" s="45"/>
      <c r="G29" s="32"/>
    </row>
    <row r="30" spans="1:7" ht="13.5">
      <c r="A30" s="63">
        <f>A27+1</f>
        <v>14</v>
      </c>
      <c r="B30" s="93"/>
      <c r="C30" s="50" t="s">
        <v>171</v>
      </c>
      <c r="D30" s="33" t="s">
        <v>51</v>
      </c>
      <c r="E30" s="90">
        <v>23.3</v>
      </c>
      <c r="G30" s="32"/>
    </row>
    <row r="31" spans="1:7" ht="13.5">
      <c r="A31" s="63">
        <f aca="true" t="shared" si="1" ref="A31:A36">A30+1</f>
        <v>15</v>
      </c>
      <c r="B31" s="93"/>
      <c r="C31" s="50" t="s">
        <v>172</v>
      </c>
      <c r="D31" s="33" t="s">
        <v>87</v>
      </c>
      <c r="E31" s="90">
        <v>4</v>
      </c>
      <c r="G31" s="32"/>
    </row>
    <row r="32" spans="1:7" ht="13.5">
      <c r="A32" s="63">
        <f t="shared" si="1"/>
        <v>16</v>
      </c>
      <c r="B32" s="115"/>
      <c r="C32" s="50" t="s">
        <v>173</v>
      </c>
      <c r="D32" s="33" t="s">
        <v>87</v>
      </c>
      <c r="E32" s="90">
        <v>6</v>
      </c>
      <c r="G32" s="32"/>
    </row>
    <row r="33" spans="1:7" ht="13.5">
      <c r="A33" s="63">
        <f t="shared" si="1"/>
        <v>17</v>
      </c>
      <c r="B33" s="115"/>
      <c r="C33" s="50" t="s">
        <v>174</v>
      </c>
      <c r="D33" s="33" t="s">
        <v>87</v>
      </c>
      <c r="E33" s="90">
        <v>3</v>
      </c>
      <c r="G33" s="32"/>
    </row>
    <row r="34" spans="1:7" ht="13.5">
      <c r="A34" s="63">
        <f t="shared" si="1"/>
        <v>18</v>
      </c>
      <c r="B34" s="115"/>
      <c r="C34" s="50" t="s">
        <v>175</v>
      </c>
      <c r="D34" s="33" t="s">
        <v>51</v>
      </c>
      <c r="E34" s="90">
        <v>215.1</v>
      </c>
      <c r="G34" s="32"/>
    </row>
    <row r="35" spans="1:7" ht="26.25">
      <c r="A35" s="63">
        <f t="shared" si="1"/>
        <v>19</v>
      </c>
      <c r="B35" s="115"/>
      <c r="C35" s="50" t="s">
        <v>164</v>
      </c>
      <c r="D35" s="33" t="s">
        <v>87</v>
      </c>
      <c r="E35" s="90">
        <v>3</v>
      </c>
      <c r="G35" s="32"/>
    </row>
    <row r="36" spans="1:7" ht="26.25">
      <c r="A36" s="63">
        <f t="shared" si="1"/>
        <v>20</v>
      </c>
      <c r="B36" s="115"/>
      <c r="C36" s="50" t="s">
        <v>163</v>
      </c>
      <c r="D36" s="33" t="s">
        <v>87</v>
      </c>
      <c r="E36" s="90">
        <v>1</v>
      </c>
      <c r="G36" s="32"/>
    </row>
    <row r="37" spans="1:7" ht="13.5">
      <c r="A37" s="62"/>
      <c r="B37" s="57" t="s">
        <v>165</v>
      </c>
      <c r="C37" s="112" t="s">
        <v>166</v>
      </c>
      <c r="D37" s="39"/>
      <c r="E37" s="45"/>
      <c r="G37" s="32"/>
    </row>
    <row r="38" spans="1:7" ht="13.5">
      <c r="A38" s="63">
        <f>A36+1</f>
        <v>21</v>
      </c>
      <c r="B38" s="115"/>
      <c r="C38" s="50" t="s">
        <v>167</v>
      </c>
      <c r="D38" s="33" t="s">
        <v>51</v>
      </c>
      <c r="E38" s="90">
        <v>10</v>
      </c>
      <c r="G38" s="32"/>
    </row>
    <row r="39" spans="1:7" ht="13.5">
      <c r="A39" s="64"/>
      <c r="B39" s="92" t="s">
        <v>88</v>
      </c>
      <c r="C39" s="52" t="s">
        <v>71</v>
      </c>
      <c r="D39" s="38"/>
      <c r="E39" s="47"/>
      <c r="G39" s="32"/>
    </row>
    <row r="40" spans="1:7" ht="13.5">
      <c r="A40" s="62"/>
      <c r="B40" s="57" t="s">
        <v>74</v>
      </c>
      <c r="C40" s="91" t="s">
        <v>75</v>
      </c>
      <c r="D40" s="39"/>
      <c r="E40" s="45"/>
      <c r="G40" s="32"/>
    </row>
    <row r="41" spans="1:7" ht="26.25">
      <c r="A41" s="63">
        <f>A38+1</f>
        <v>22</v>
      </c>
      <c r="B41" s="93"/>
      <c r="C41" s="50" t="s">
        <v>181</v>
      </c>
      <c r="D41" s="33" t="s">
        <v>70</v>
      </c>
      <c r="E41" s="90">
        <v>356.5</v>
      </c>
      <c r="G41" s="32"/>
    </row>
    <row r="42" spans="1:7" ht="26.25">
      <c r="A42" s="63">
        <f>A41+1</f>
        <v>23</v>
      </c>
      <c r="B42" s="93"/>
      <c r="C42" s="50" t="s">
        <v>168</v>
      </c>
      <c r="D42" s="33" t="s">
        <v>70</v>
      </c>
      <c r="E42" s="90">
        <v>300.9</v>
      </c>
      <c r="G42" s="32"/>
    </row>
    <row r="43" spans="1:7" ht="26.25">
      <c r="A43" s="63">
        <f>A42+1</f>
        <v>24</v>
      </c>
      <c r="B43" s="93"/>
      <c r="C43" s="50" t="s">
        <v>114</v>
      </c>
      <c r="D43" s="33" t="s">
        <v>70</v>
      </c>
      <c r="E43" s="90">
        <v>657.4</v>
      </c>
      <c r="G43" s="32"/>
    </row>
    <row r="44" spans="1:7" ht="13.5">
      <c r="A44" s="62"/>
      <c r="B44" s="57" t="s">
        <v>94</v>
      </c>
      <c r="C44" s="49" t="s">
        <v>93</v>
      </c>
      <c r="D44" s="39"/>
      <c r="E44" s="45"/>
      <c r="G44" s="32"/>
    </row>
    <row r="45" spans="1:7" ht="15">
      <c r="A45" s="63">
        <f>A43+1</f>
        <v>25</v>
      </c>
      <c r="B45" s="93"/>
      <c r="C45" s="50" t="s">
        <v>182</v>
      </c>
      <c r="D45" s="33" t="s">
        <v>70</v>
      </c>
      <c r="E45" s="90">
        <v>230.8</v>
      </c>
      <c r="G45" s="32"/>
    </row>
    <row r="46" spans="1:7" ht="13.5">
      <c r="A46" s="62"/>
      <c r="B46" s="57" t="s">
        <v>89</v>
      </c>
      <c r="C46" s="49" t="s">
        <v>95</v>
      </c>
      <c r="D46" s="39"/>
      <c r="E46" s="45"/>
      <c r="G46" s="32"/>
    </row>
    <row r="47" spans="1:7" ht="52.5">
      <c r="A47" s="63">
        <v>26</v>
      </c>
      <c r="B47" s="116"/>
      <c r="C47" s="50" t="s">
        <v>184</v>
      </c>
      <c r="D47" s="33" t="s">
        <v>70</v>
      </c>
      <c r="E47" s="90">
        <v>163.4</v>
      </c>
      <c r="G47" s="32"/>
    </row>
    <row r="48" spans="1:7" ht="13.5">
      <c r="A48" s="63"/>
      <c r="B48" s="57" t="s">
        <v>81</v>
      </c>
      <c r="C48" s="49" t="s">
        <v>110</v>
      </c>
      <c r="D48" s="39"/>
      <c r="E48" s="45"/>
      <c r="G48" s="32"/>
    </row>
    <row r="49" spans="1:7" ht="26.25">
      <c r="A49" s="63">
        <v>27</v>
      </c>
      <c r="B49" s="116"/>
      <c r="C49" s="50" t="s">
        <v>122</v>
      </c>
      <c r="D49" s="33" t="s">
        <v>70</v>
      </c>
      <c r="E49" s="90">
        <v>308.5</v>
      </c>
      <c r="G49" s="32"/>
    </row>
    <row r="50" spans="1:7" ht="26.25">
      <c r="A50" s="63">
        <v>28</v>
      </c>
      <c r="B50" s="116"/>
      <c r="C50" s="50" t="s">
        <v>123</v>
      </c>
      <c r="D50" s="33" t="s">
        <v>70</v>
      </c>
      <c r="E50" s="90">
        <v>300.9</v>
      </c>
      <c r="G50" s="32"/>
    </row>
    <row r="51" spans="1:7" ht="13.5">
      <c r="A51" s="64"/>
      <c r="B51" s="58" t="s">
        <v>72</v>
      </c>
      <c r="C51" s="51" t="s">
        <v>73</v>
      </c>
      <c r="D51" s="38"/>
      <c r="E51" s="46"/>
      <c r="G51" s="32"/>
    </row>
    <row r="52" spans="1:7" ht="13.5">
      <c r="A52" s="62"/>
      <c r="B52" s="57" t="s">
        <v>115</v>
      </c>
      <c r="C52" s="53" t="s">
        <v>108</v>
      </c>
      <c r="D52" s="40"/>
      <c r="E52" s="45"/>
      <c r="G52" s="32"/>
    </row>
    <row r="53" spans="1:7" ht="26.25">
      <c r="A53" s="63">
        <v>29</v>
      </c>
      <c r="B53" s="93"/>
      <c r="C53" s="54" t="s">
        <v>177</v>
      </c>
      <c r="D53" s="33" t="s">
        <v>70</v>
      </c>
      <c r="E53" s="90">
        <v>115.4</v>
      </c>
      <c r="G53" s="32"/>
    </row>
    <row r="54" spans="1:7" ht="26.25">
      <c r="A54" s="63">
        <v>30</v>
      </c>
      <c r="B54" s="93"/>
      <c r="C54" s="54" t="s">
        <v>176</v>
      </c>
      <c r="D54" s="33" t="s">
        <v>70</v>
      </c>
      <c r="E54" s="90">
        <v>115.4</v>
      </c>
      <c r="G54" s="32"/>
    </row>
    <row r="55" spans="1:7" ht="13.5">
      <c r="A55" s="62"/>
      <c r="B55" s="57" t="s">
        <v>178</v>
      </c>
      <c r="C55" s="53" t="s">
        <v>179</v>
      </c>
      <c r="D55" s="40"/>
      <c r="E55" s="45"/>
      <c r="G55" s="32"/>
    </row>
    <row r="56" spans="1:7" ht="26.25">
      <c r="A56" s="63">
        <v>31</v>
      </c>
      <c r="B56" s="93"/>
      <c r="C56" s="54" t="s">
        <v>180</v>
      </c>
      <c r="D56" s="33" t="s">
        <v>70</v>
      </c>
      <c r="E56" s="90">
        <v>22.6</v>
      </c>
      <c r="G56" s="32"/>
    </row>
    <row r="57" spans="1:7" ht="13.5">
      <c r="A57" s="62"/>
      <c r="B57" s="57" t="s">
        <v>82</v>
      </c>
      <c r="C57" s="82" t="s">
        <v>109</v>
      </c>
      <c r="D57" s="40"/>
      <c r="E57" s="45"/>
      <c r="G57" s="32"/>
    </row>
    <row r="58" spans="1:7" ht="26.25" customHeight="1">
      <c r="A58" s="63">
        <v>32</v>
      </c>
      <c r="B58" s="93"/>
      <c r="C58" s="54" t="s">
        <v>96</v>
      </c>
      <c r="D58" s="33" t="s">
        <v>70</v>
      </c>
      <c r="E58" s="90">
        <v>300.9</v>
      </c>
      <c r="G58" s="32"/>
    </row>
    <row r="59" spans="1:7" ht="13.5">
      <c r="A59" s="64"/>
      <c r="B59" s="58" t="s">
        <v>138</v>
      </c>
      <c r="C59" s="51" t="s">
        <v>139</v>
      </c>
      <c r="D59" s="38"/>
      <c r="E59" s="46"/>
      <c r="G59" s="32"/>
    </row>
    <row r="60" spans="1:7" ht="13.5">
      <c r="A60" s="62"/>
      <c r="B60" s="57" t="s">
        <v>140</v>
      </c>
      <c r="C60" s="53" t="s">
        <v>141</v>
      </c>
      <c r="D60" s="40"/>
      <c r="E60" s="45"/>
      <c r="G60" s="32"/>
    </row>
    <row r="61" spans="1:7" ht="26.25" customHeight="1">
      <c r="A61" s="63">
        <v>33</v>
      </c>
      <c r="B61" s="117"/>
      <c r="C61" s="54" t="s">
        <v>142</v>
      </c>
      <c r="D61" s="33" t="s">
        <v>70</v>
      </c>
      <c r="E61" s="90">
        <v>40.4</v>
      </c>
      <c r="G61" s="32"/>
    </row>
    <row r="62" spans="1:7" ht="13.5">
      <c r="A62" s="62"/>
      <c r="B62" s="57" t="s">
        <v>143</v>
      </c>
      <c r="C62" s="53" t="s">
        <v>144</v>
      </c>
      <c r="D62" s="40"/>
      <c r="E62" s="45"/>
      <c r="G62" s="32"/>
    </row>
    <row r="63" spans="1:7" ht="39">
      <c r="A63" s="63">
        <v>34</v>
      </c>
      <c r="B63" s="93"/>
      <c r="C63" s="54" t="s">
        <v>145</v>
      </c>
      <c r="D63" s="33" t="s">
        <v>70</v>
      </c>
      <c r="E63" s="90">
        <v>20</v>
      </c>
      <c r="G63" s="32"/>
    </row>
    <row r="64" spans="1:7" ht="13.5">
      <c r="A64" s="64"/>
      <c r="B64" s="58" t="s">
        <v>146</v>
      </c>
      <c r="C64" s="51" t="s">
        <v>147</v>
      </c>
      <c r="D64" s="38"/>
      <c r="E64" s="46"/>
      <c r="G64" s="32"/>
    </row>
    <row r="65" spans="1:7" ht="13.5">
      <c r="A65" s="62"/>
      <c r="B65" s="57" t="s">
        <v>148</v>
      </c>
      <c r="C65" s="53" t="s">
        <v>149</v>
      </c>
      <c r="D65" s="40"/>
      <c r="E65" s="45"/>
      <c r="G65" s="32"/>
    </row>
    <row r="66" spans="1:7" ht="26.25">
      <c r="A66" s="63">
        <f>A63+1</f>
        <v>35</v>
      </c>
      <c r="B66" s="93"/>
      <c r="C66" s="109" t="s">
        <v>150</v>
      </c>
      <c r="D66" s="33" t="s">
        <v>70</v>
      </c>
      <c r="E66" s="90">
        <v>19.85</v>
      </c>
      <c r="G66" s="32"/>
    </row>
    <row r="67" spans="1:7" ht="13.5">
      <c r="A67" s="62"/>
      <c r="B67" s="57" t="s">
        <v>151</v>
      </c>
      <c r="C67" s="53" t="s">
        <v>152</v>
      </c>
      <c r="D67" s="40"/>
      <c r="E67" s="45"/>
      <c r="G67" s="32"/>
    </row>
    <row r="68" spans="1:7" ht="26.25">
      <c r="A68" s="63">
        <f>A66+1</f>
        <v>36</v>
      </c>
      <c r="B68" s="93"/>
      <c r="C68" s="110" t="s">
        <v>153</v>
      </c>
      <c r="D68" s="33" t="s">
        <v>87</v>
      </c>
      <c r="E68" s="90">
        <v>7</v>
      </c>
      <c r="G68" s="32"/>
    </row>
    <row r="69" spans="1:7" ht="26.25">
      <c r="A69" s="63">
        <f>A68+1</f>
        <v>37</v>
      </c>
      <c r="B69" s="93"/>
      <c r="C69" s="54" t="s">
        <v>154</v>
      </c>
      <c r="D69" s="33" t="s">
        <v>87</v>
      </c>
      <c r="E69" s="90">
        <v>2</v>
      </c>
      <c r="G69" s="32"/>
    </row>
    <row r="70" spans="1:7" ht="26.25">
      <c r="A70" s="63">
        <f>A69+1</f>
        <v>38</v>
      </c>
      <c r="B70" s="93"/>
      <c r="C70" s="54" t="s">
        <v>156</v>
      </c>
      <c r="D70" s="33" t="s">
        <v>87</v>
      </c>
      <c r="E70" s="90">
        <v>2</v>
      </c>
      <c r="G70" s="32"/>
    </row>
    <row r="71" spans="1:7" ht="26.25">
      <c r="A71" s="63">
        <f>A70+1</f>
        <v>39</v>
      </c>
      <c r="B71" s="93"/>
      <c r="C71" s="54" t="s">
        <v>169</v>
      </c>
      <c r="D71" s="33" t="s">
        <v>70</v>
      </c>
      <c r="E71" s="90">
        <v>0.8</v>
      </c>
      <c r="G71" s="32"/>
    </row>
    <row r="72" spans="1:7" ht="26.25">
      <c r="A72" s="63">
        <f>A71+1</f>
        <v>40</v>
      </c>
      <c r="B72" s="93"/>
      <c r="C72" s="54" t="s">
        <v>155</v>
      </c>
      <c r="D72" s="33" t="s">
        <v>87</v>
      </c>
      <c r="E72" s="90">
        <v>4</v>
      </c>
      <c r="G72" s="32"/>
    </row>
    <row r="73" spans="1:7" ht="13.5">
      <c r="A73" s="65"/>
      <c r="B73" s="59" t="s">
        <v>83</v>
      </c>
      <c r="C73" s="51" t="s">
        <v>97</v>
      </c>
      <c r="D73" s="37"/>
      <c r="E73" s="46"/>
      <c r="G73" s="32"/>
    </row>
    <row r="74" spans="1:7" ht="13.5">
      <c r="A74" s="66"/>
      <c r="B74" s="60" t="s">
        <v>84</v>
      </c>
      <c r="C74" s="49" t="s">
        <v>107</v>
      </c>
      <c r="D74" s="41"/>
      <c r="E74" s="45"/>
      <c r="G74" s="32"/>
    </row>
    <row r="75" spans="1:7" ht="26.25">
      <c r="A75" s="67">
        <f>A72+1</f>
        <v>41</v>
      </c>
      <c r="B75" s="93"/>
      <c r="C75" s="50" t="s">
        <v>124</v>
      </c>
      <c r="D75" s="33" t="s">
        <v>51</v>
      </c>
      <c r="E75" s="90">
        <v>156</v>
      </c>
      <c r="G75" s="32"/>
    </row>
    <row r="76" spans="1:7" ht="26.25">
      <c r="A76" s="67">
        <f>A75+1</f>
        <v>42</v>
      </c>
      <c r="B76" s="93"/>
      <c r="C76" s="50" t="s">
        <v>125</v>
      </c>
      <c r="D76" s="33" t="s">
        <v>51</v>
      </c>
      <c r="E76" s="90">
        <v>141.4</v>
      </c>
      <c r="G76" s="32"/>
    </row>
    <row r="77" spans="1:7" ht="26.25">
      <c r="A77" s="33">
        <f>A76+1</f>
        <v>43</v>
      </c>
      <c r="B77" s="50"/>
      <c r="C77" s="50" t="s">
        <v>98</v>
      </c>
      <c r="D77" s="33" t="s">
        <v>51</v>
      </c>
      <c r="E77" s="90">
        <v>252.5</v>
      </c>
      <c r="G77" s="32"/>
    </row>
    <row r="78" spans="1:7" ht="13.5">
      <c r="A78" s="66"/>
      <c r="B78" s="60" t="s">
        <v>100</v>
      </c>
      <c r="C78" s="49" t="s">
        <v>106</v>
      </c>
      <c r="D78" s="41"/>
      <c r="E78" s="45"/>
      <c r="G78" s="32"/>
    </row>
    <row r="79" spans="1:7" ht="26.25">
      <c r="A79" s="67">
        <f>A77+1</f>
        <v>44</v>
      </c>
      <c r="B79" s="93"/>
      <c r="C79" s="50" t="s">
        <v>99</v>
      </c>
      <c r="D79" s="33" t="s">
        <v>70</v>
      </c>
      <c r="E79" s="90">
        <v>308.5</v>
      </c>
      <c r="G79" s="32"/>
    </row>
    <row r="80" spans="1:7" ht="13.5">
      <c r="A80" s="66"/>
      <c r="B80" s="60" t="s">
        <v>85</v>
      </c>
      <c r="C80" s="49" t="s">
        <v>86</v>
      </c>
      <c r="D80" s="41"/>
      <c r="E80" s="45"/>
      <c r="G80" s="32"/>
    </row>
    <row r="81" spans="1:7" ht="26.25">
      <c r="A81" s="67">
        <f>A79+1</f>
        <v>45</v>
      </c>
      <c r="B81" s="93"/>
      <c r="C81" s="50" t="s">
        <v>101</v>
      </c>
      <c r="D81" s="33" t="s">
        <v>51</v>
      </c>
      <c r="E81" s="90">
        <v>57.9</v>
      </c>
      <c r="G81" s="32"/>
    </row>
    <row r="82" spans="1:7" ht="13.5">
      <c r="A82" s="65"/>
      <c r="B82" s="59" t="s">
        <v>102</v>
      </c>
      <c r="C82" s="51" t="s">
        <v>103</v>
      </c>
      <c r="D82" s="37"/>
      <c r="E82" s="46"/>
      <c r="G82" s="32"/>
    </row>
    <row r="83" spans="1:5" ht="13.5">
      <c r="A83" s="66"/>
      <c r="B83" s="60" t="s">
        <v>157</v>
      </c>
      <c r="C83" s="49" t="s">
        <v>158</v>
      </c>
      <c r="D83" s="41"/>
      <c r="E83" s="45"/>
    </row>
    <row r="84" spans="1:5" ht="13.5">
      <c r="A84" s="67">
        <f>A81+1</f>
        <v>46</v>
      </c>
      <c r="B84" s="93"/>
      <c r="C84" s="50" t="s">
        <v>159</v>
      </c>
      <c r="D84" s="33" t="s">
        <v>51</v>
      </c>
      <c r="E84" s="90">
        <v>3.5</v>
      </c>
    </row>
    <row r="101" ht="13.5">
      <c r="H101" t="s">
        <v>113</v>
      </c>
    </row>
  </sheetData>
  <sheetProtection/>
  <mergeCells count="8">
    <mergeCell ref="A3:E3"/>
    <mergeCell ref="A5:E5"/>
    <mergeCell ref="A6:A7"/>
    <mergeCell ref="B6:B7"/>
    <mergeCell ref="C6:C7"/>
    <mergeCell ref="D6:D7"/>
    <mergeCell ref="E6:E7"/>
    <mergeCell ref="A4:E4"/>
  </mergeCells>
  <printOptions/>
  <pageMargins left="0.7086614173228347" right="0.7086614173228347" top="0.7480314960629921" bottom="0.7480314960629921" header="0.31496062992125984" footer="0.31496062992125984"/>
  <pageSetup orientation="portrait" paperSize="9" scale="69" r:id="rId1"/>
  <colBreaks count="1" manualBreakCount="1">
    <brk id="5" min="2" max="83" man="1"/>
  </colBreaks>
  <ignoredErrors>
    <ignoredError sqref="A6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I92"/>
  <sheetViews>
    <sheetView tabSelected="1" view="pageBreakPreview" zoomScaleSheetLayoutView="100" zoomScalePageLayoutView="0" workbookViewId="0" topLeftCell="A46">
      <selection activeCell="G54" sqref="G54"/>
    </sheetView>
  </sheetViews>
  <sheetFormatPr defaultColWidth="9" defaultRowHeight="14.25"/>
  <cols>
    <col min="1" max="1" width="5.09765625" style="72" customWidth="1"/>
    <col min="2" max="2" width="11.09765625" style="72" customWidth="1"/>
    <col min="3" max="3" width="44" style="72" customWidth="1"/>
    <col min="4" max="4" width="6.5" style="72" customWidth="1"/>
    <col min="5" max="5" width="9" style="72" customWidth="1"/>
    <col min="6" max="6" width="11.8984375" style="72" customWidth="1"/>
    <col min="7" max="7" width="14.69921875" style="72" customWidth="1"/>
    <col min="8" max="16384" width="9" style="72" customWidth="1"/>
  </cols>
  <sheetData>
    <row r="2" spans="1:7" ht="14.25" thickBot="1">
      <c r="A2" s="80"/>
      <c r="B2" s="80"/>
      <c r="C2" s="80"/>
      <c r="D2" s="80"/>
      <c r="E2" s="158" t="s">
        <v>195</v>
      </c>
      <c r="F2" s="159"/>
      <c r="G2" s="159"/>
    </row>
    <row r="3" spans="1:7" ht="21" thickBot="1">
      <c r="A3" s="169" t="s">
        <v>194</v>
      </c>
      <c r="B3" s="170"/>
      <c r="C3" s="170"/>
      <c r="D3" s="170"/>
      <c r="E3" s="170"/>
      <c r="F3" s="170"/>
      <c r="G3" s="171"/>
    </row>
    <row r="4" spans="1:7" ht="21">
      <c r="A4" s="160" t="s">
        <v>188</v>
      </c>
      <c r="B4" s="161"/>
      <c r="C4" s="161"/>
      <c r="D4" s="161"/>
      <c r="E4" s="161"/>
      <c r="F4" s="161"/>
      <c r="G4" s="162"/>
    </row>
    <row r="5" spans="1:7" ht="63.75" customHeight="1" thickBot="1">
      <c r="A5" s="172" t="s">
        <v>189</v>
      </c>
      <c r="B5" s="173"/>
      <c r="C5" s="173"/>
      <c r="D5" s="173"/>
      <c r="E5" s="173"/>
      <c r="F5" s="173"/>
      <c r="G5" s="174"/>
    </row>
    <row r="6" spans="1:7" ht="22.5" customHeight="1">
      <c r="A6" s="175" t="s">
        <v>62</v>
      </c>
      <c r="B6" s="177" t="s">
        <v>63</v>
      </c>
      <c r="C6" s="150" t="s">
        <v>76</v>
      </c>
      <c r="D6" s="152" t="s">
        <v>78</v>
      </c>
      <c r="E6" s="153"/>
      <c r="F6" s="154" t="s">
        <v>79</v>
      </c>
      <c r="G6" s="156" t="s">
        <v>80</v>
      </c>
    </row>
    <row r="7" spans="1:7" ht="22.5" customHeight="1" thickBot="1">
      <c r="A7" s="176"/>
      <c r="B7" s="178"/>
      <c r="C7" s="151"/>
      <c r="D7" s="79" t="s">
        <v>77</v>
      </c>
      <c r="E7" s="79" t="s">
        <v>66</v>
      </c>
      <c r="F7" s="155"/>
      <c r="G7" s="157"/>
    </row>
    <row r="8" spans="1:7" ht="13.5">
      <c r="A8" s="61"/>
      <c r="B8" s="55" t="s">
        <v>67</v>
      </c>
      <c r="C8" s="48" t="s">
        <v>68</v>
      </c>
      <c r="D8" s="35"/>
      <c r="E8" s="85"/>
      <c r="F8" s="78"/>
      <c r="G8" s="77"/>
    </row>
    <row r="9" spans="1:7" ht="13.5">
      <c r="A9" s="81"/>
      <c r="B9" s="94" t="str">
        <f>PRZEDMIAR!B9</f>
        <v>D.01.01.01</v>
      </c>
      <c r="C9" s="49" t="str">
        <f>PRZEDMIAR!C9</f>
        <v>Odtworzenie trasy i punktów wysokościowych</v>
      </c>
      <c r="D9" s="95"/>
      <c r="E9" s="86"/>
      <c r="F9" s="76"/>
      <c r="G9" s="75"/>
    </row>
    <row r="10" spans="1:7" ht="26.25">
      <c r="A10" s="63">
        <f>PRZEDMIAR!A10</f>
        <v>1</v>
      </c>
      <c r="B10" s="93"/>
      <c r="C10" s="50" t="str">
        <f>PRZEDMIAR!C10</f>
        <v>Odtworzenie trasy i punktów wysokościowych przy liniowych robotach ziemnych (drogi) w terenie równinnym</v>
      </c>
      <c r="D10" s="33" t="str">
        <f>PRZEDMIAR!D10</f>
        <v>km</v>
      </c>
      <c r="E10" s="88">
        <f>PRZEDMIAR!E10</f>
        <v>0.187</v>
      </c>
      <c r="F10" s="134">
        <v>0</v>
      </c>
      <c r="G10" s="118">
        <f>E10*F10</f>
        <v>0</v>
      </c>
    </row>
    <row r="11" spans="1:7" ht="13.5" customHeight="1">
      <c r="A11" s="62"/>
      <c r="B11" s="57" t="str">
        <f>PRZEDMIAR!B11</f>
        <v>D.01.02.02</v>
      </c>
      <c r="C11" s="49" t="str">
        <f>PRZEDMIAR!C11</f>
        <v>Zdjęcie warstwy humusu</v>
      </c>
      <c r="D11" s="97"/>
      <c r="E11" s="83"/>
      <c r="F11" s="119"/>
      <c r="G11" s="120"/>
    </row>
    <row r="12" spans="1:7" ht="26.25">
      <c r="A12" s="63">
        <f>PRZEDMIAR!A12</f>
        <v>2</v>
      </c>
      <c r="B12" s="93"/>
      <c r="C12" s="50" t="str">
        <f>PRZEDMIAR!C12</f>
        <v>Zdjęcie warstwy ziemi urodzajnej (humusu) o grubosci warstwy do 10 cm do póżniejszego wykorzystania</v>
      </c>
      <c r="D12" s="33" t="s">
        <v>52</v>
      </c>
      <c r="E12" s="87">
        <f>PRZEDMIAR!E12</f>
        <v>94.2</v>
      </c>
      <c r="F12" s="134">
        <v>0</v>
      </c>
      <c r="G12" s="118">
        <f>E12*F12</f>
        <v>0</v>
      </c>
    </row>
    <row r="13" spans="1:7" ht="13.5">
      <c r="A13" s="62"/>
      <c r="B13" s="57" t="str">
        <f>PRZEDMIAR!B13</f>
        <v>D.01.03.02</v>
      </c>
      <c r="C13" s="49" t="str">
        <f>PRZEDMIAR!C13</f>
        <v>Rozbiórka budowli inżynieryjnych</v>
      </c>
      <c r="D13" s="97"/>
      <c r="E13" s="83"/>
      <c r="F13" s="119"/>
      <c r="G13" s="120"/>
    </row>
    <row r="14" spans="1:7" ht="66">
      <c r="A14" s="63">
        <f>PRZEDMIAR!A14</f>
        <v>3</v>
      </c>
      <c r="B14" s="98"/>
      <c r="C14" s="111" t="str">
        <f>PRZEDMIAR!C14</f>
        <v>Rozebranie nawierzchni z mieszanek mineralno bitumicznych (rozbiórka nawierzchni jezdni potrzebna do ustawienia krawężnika - pas o szerokości 0,3m na długości projektownego krawężnika, rozbiórka nawierzchni na skrzyżowaniu)</v>
      </c>
      <c r="D14" s="33" t="s">
        <v>50</v>
      </c>
      <c r="E14" s="87">
        <f>PRZEDMIAR!E14</f>
        <v>91.4</v>
      </c>
      <c r="F14" s="134">
        <v>0</v>
      </c>
      <c r="G14" s="118">
        <f aca="true" t="shared" si="0" ref="G14:G22">E14*F14</f>
        <v>0</v>
      </c>
    </row>
    <row r="15" spans="1:7" ht="26.25" customHeight="1">
      <c r="A15" s="63">
        <f>PRZEDMIAR!A15</f>
        <v>4</v>
      </c>
      <c r="B15" s="98"/>
      <c r="C15" s="111" t="str">
        <f>PRZEDMIAR!C15</f>
        <v>Rozebranie nawierzchni z kostki betonowej</v>
      </c>
      <c r="D15" s="33" t="s">
        <v>50</v>
      </c>
      <c r="E15" s="87">
        <f>PRZEDMIAR!E15</f>
        <v>65.5</v>
      </c>
      <c r="F15" s="134">
        <v>0</v>
      </c>
      <c r="G15" s="118">
        <f t="shared" si="0"/>
        <v>0</v>
      </c>
    </row>
    <row r="16" spans="1:7" ht="24.75" customHeight="1">
      <c r="A16" s="63">
        <f>PRZEDMIAR!A16</f>
        <v>5</v>
      </c>
      <c r="B16" s="98"/>
      <c r="C16" s="71" t="str">
        <f>PRZEDMIAR!C16</f>
        <v>Rozebranie obrzeży betonowych</v>
      </c>
      <c r="D16" s="33" t="s">
        <v>51</v>
      </c>
      <c r="E16" s="87">
        <f>PRZEDMIAR!E16</f>
        <v>22.3</v>
      </c>
      <c r="F16" s="134">
        <v>0</v>
      </c>
      <c r="G16" s="118">
        <f t="shared" si="0"/>
        <v>0</v>
      </c>
    </row>
    <row r="17" spans="1:7" ht="39">
      <c r="A17" s="63">
        <f>PRZEDMIAR!A17</f>
        <v>6</v>
      </c>
      <c r="B17" s="98"/>
      <c r="C17" s="71" t="str">
        <f>PRZEDMIAR!C17</f>
        <v>Rozebranie części przelotowej przepustów z tworzywa sztucznego śr. 40cm,  z uprzednim odkopaniem przepustów</v>
      </c>
      <c r="D17" s="33" t="s">
        <v>51</v>
      </c>
      <c r="E17" s="87">
        <f>PRZEDMIAR!E17</f>
        <v>15</v>
      </c>
      <c r="F17" s="134">
        <v>0</v>
      </c>
      <c r="G17" s="118">
        <f t="shared" si="0"/>
        <v>0</v>
      </c>
    </row>
    <row r="18" spans="1:7" ht="26.25">
      <c r="A18" s="63">
        <f>PRZEDMIAR!A18</f>
        <v>7</v>
      </c>
      <c r="B18" s="98"/>
      <c r="C18" s="71" t="str">
        <f>PRZEDMIAR!C18</f>
        <v>Rozebranie części przelotowej przepustów betonowych śr. 40cm z uprzednim odkopaniem przepustów</v>
      </c>
      <c r="D18" s="33" t="s">
        <v>51</v>
      </c>
      <c r="E18" s="87">
        <f>PRZEDMIAR!E18</f>
        <v>18.3</v>
      </c>
      <c r="F18" s="134">
        <v>0</v>
      </c>
      <c r="G18" s="118">
        <f t="shared" si="0"/>
        <v>0</v>
      </c>
    </row>
    <row r="19" spans="1:7" ht="21" customHeight="1">
      <c r="A19" s="63">
        <f>PRZEDMIAR!A19</f>
        <v>8</v>
      </c>
      <c r="B19" s="98"/>
      <c r="C19" s="71" t="str">
        <f>PRZEDMIAR!C19</f>
        <v>Rozebranie słupków do znaków drogowych - ETAP 1</v>
      </c>
      <c r="D19" s="33" t="s">
        <v>87</v>
      </c>
      <c r="E19" s="87">
        <f>PRZEDMIAR!E19</f>
        <v>1</v>
      </c>
      <c r="F19" s="134">
        <v>0</v>
      </c>
      <c r="G19" s="118">
        <f t="shared" si="0"/>
        <v>0</v>
      </c>
    </row>
    <row r="20" spans="1:7" ht="22.5" customHeight="1">
      <c r="A20" s="63">
        <f>PRZEDMIAR!A20</f>
        <v>9</v>
      </c>
      <c r="B20" s="98"/>
      <c r="C20" s="71" t="str">
        <f>PRZEDMIAR!C20</f>
        <v>Zdjęcie tarcz znaków drogowych</v>
      </c>
      <c r="D20" s="33" t="s">
        <v>87</v>
      </c>
      <c r="E20" s="87">
        <f>PRZEDMIAR!E20</f>
        <v>1</v>
      </c>
      <c r="F20" s="134">
        <v>0</v>
      </c>
      <c r="G20" s="118">
        <f t="shared" si="0"/>
        <v>0</v>
      </c>
    </row>
    <row r="21" spans="1:7" ht="26.25">
      <c r="A21" s="63">
        <f>PRZEDMIAR!A21</f>
        <v>10</v>
      </c>
      <c r="B21" s="98"/>
      <c r="C21" s="71" t="str">
        <f>PRZEDMIAR!C21</f>
        <v>Rozebranie ścianek czołowych i ław fundamentowych przepustów</v>
      </c>
      <c r="D21" s="33" t="s">
        <v>52</v>
      </c>
      <c r="E21" s="87">
        <f>PRZEDMIAR!E21</f>
        <v>4.88</v>
      </c>
      <c r="F21" s="134">
        <v>0</v>
      </c>
      <c r="G21" s="118">
        <f t="shared" si="0"/>
        <v>0</v>
      </c>
    </row>
    <row r="22" spans="1:7" ht="23.25" customHeight="1">
      <c r="A22" s="63">
        <f>PRZEDMIAR!A22</f>
        <v>11</v>
      </c>
      <c r="B22" s="98"/>
      <c r="C22" s="71" t="str">
        <f>PRZEDMIAR!C22</f>
        <v>Rozebranie krawężników betonowych</v>
      </c>
      <c r="D22" s="33" t="s">
        <v>51</v>
      </c>
      <c r="E22" s="87">
        <f>PRZEDMIAR!E22</f>
        <v>9.5</v>
      </c>
      <c r="F22" s="134">
        <v>0</v>
      </c>
      <c r="G22" s="118">
        <f t="shared" si="0"/>
        <v>0</v>
      </c>
    </row>
    <row r="23" spans="1:7" ht="13.5">
      <c r="A23" s="64"/>
      <c r="B23" s="99" t="str">
        <f>PRZEDMIAR!B23</f>
        <v>D.02.00.00</v>
      </c>
      <c r="C23" s="52" t="str">
        <f>PRZEDMIAR!C23</f>
        <v>ROBOTY ZIEMNE</v>
      </c>
      <c r="D23" s="101"/>
      <c r="E23" s="84"/>
      <c r="F23" s="121"/>
      <c r="G23" s="122"/>
    </row>
    <row r="24" spans="1:7" ht="13.5">
      <c r="A24" s="62"/>
      <c r="B24" s="57" t="str">
        <f>PRZEDMIAR!B24</f>
        <v>D.02.01.01</v>
      </c>
      <c r="C24" s="91" t="str">
        <f>PRZEDMIAR!C24</f>
        <v>Wykopy w gruntach kat. I-V</v>
      </c>
      <c r="D24" s="102"/>
      <c r="E24" s="83"/>
      <c r="F24" s="119"/>
      <c r="G24" s="120"/>
    </row>
    <row r="25" spans="1:7" ht="26.25">
      <c r="A25" s="63">
        <f>PRZEDMIAR!A25</f>
        <v>12</v>
      </c>
      <c r="B25" s="93"/>
      <c r="C25" s="50" t="str">
        <f>PRZEDMIAR!C25</f>
        <v>Wykonanie wykopów mechanicznie w gruncie kat I-II z transportem urobku na nasyp</v>
      </c>
      <c r="D25" s="33" t="s">
        <v>52</v>
      </c>
      <c r="E25" s="87">
        <f>PRZEDMIAR!E25</f>
        <v>154.8</v>
      </c>
      <c r="F25" s="134">
        <v>0</v>
      </c>
      <c r="G25" s="118">
        <f>E25*F25</f>
        <v>0</v>
      </c>
    </row>
    <row r="26" spans="1:7" ht="13.5">
      <c r="A26" s="62"/>
      <c r="B26" s="57" t="str">
        <f>PRZEDMIAR!B26</f>
        <v>D.02.03.01</v>
      </c>
      <c r="C26" s="91" t="str">
        <f>PRZEDMIAR!C26</f>
        <v>Nasypy z gruntów kat. I-IV</v>
      </c>
      <c r="D26" s="102"/>
      <c r="E26" s="83"/>
      <c r="F26" s="119"/>
      <c r="G26" s="120"/>
    </row>
    <row r="27" spans="1:7" ht="26.25">
      <c r="A27" s="63">
        <f>PRZEDMIAR!A27</f>
        <v>13</v>
      </c>
      <c r="B27" s="93"/>
      <c r="C27" s="50" t="str">
        <f>PRZEDMIAR!C27</f>
        <v>Wykonanie nasypów mechanicznie w gruncie kat I-II z transportem urobku na nasyp</v>
      </c>
      <c r="D27" s="33" t="s">
        <v>52</v>
      </c>
      <c r="E27" s="87">
        <f>PRZEDMIAR!E27</f>
        <v>93.21</v>
      </c>
      <c r="F27" s="134">
        <v>0</v>
      </c>
      <c r="G27" s="118">
        <f>E27*F27</f>
        <v>0</v>
      </c>
    </row>
    <row r="28" spans="1:7" ht="13.5">
      <c r="A28" s="64"/>
      <c r="B28" s="99" t="str">
        <f>PRZEDMIAR!B28</f>
        <v>D.03.00.00</v>
      </c>
      <c r="C28" s="52" t="str">
        <f>PRZEDMIAR!C28</f>
        <v>ODWODNIENIE KORPUSU DROGOWEGO</v>
      </c>
      <c r="D28" s="101"/>
      <c r="E28" s="84"/>
      <c r="F28" s="121"/>
      <c r="G28" s="122"/>
    </row>
    <row r="29" spans="1:7" ht="13.5">
      <c r="A29" s="62"/>
      <c r="B29" s="57" t="str">
        <f>PRZEDMIAR!B29</f>
        <v>D.03.02.03</v>
      </c>
      <c r="C29" s="91" t="str">
        <f>PRZEDMIAR!C29</f>
        <v>Kanalizacja deszczowa z rur PVC</v>
      </c>
      <c r="D29" s="102"/>
      <c r="E29" s="83"/>
      <c r="F29" s="119"/>
      <c r="G29" s="120"/>
    </row>
    <row r="30" spans="1:7" ht="21.75" customHeight="1">
      <c r="A30" s="63">
        <f>PRZEDMIAR!A30</f>
        <v>14</v>
      </c>
      <c r="B30" s="93"/>
      <c r="C30" s="50" t="str">
        <f>PRZEDMIAR!C30</f>
        <v>Wykonanie przykanalików z PVC-U średnicy 200mm</v>
      </c>
      <c r="D30" s="96" t="s">
        <v>51</v>
      </c>
      <c r="E30" s="87">
        <f>PRZEDMIAR!E30</f>
        <v>23.3</v>
      </c>
      <c r="F30" s="134">
        <v>0</v>
      </c>
      <c r="G30" s="118">
        <f aca="true" t="shared" si="1" ref="G30:G38">E30*F30</f>
        <v>0</v>
      </c>
    </row>
    <row r="31" spans="1:7" ht="26.25">
      <c r="A31" s="63">
        <f>PRZEDMIAR!A31</f>
        <v>15</v>
      </c>
      <c r="B31" s="93"/>
      <c r="C31" s="50" t="str">
        <f>PRZEDMIAR!C31</f>
        <v>Wykonanie studzienek ściekowych betonowych średnicy 500mm</v>
      </c>
      <c r="D31" s="96" t="s">
        <v>87</v>
      </c>
      <c r="E31" s="87">
        <f>PRZEDMIAR!E31</f>
        <v>4</v>
      </c>
      <c r="F31" s="134">
        <v>0</v>
      </c>
      <c r="G31" s="118">
        <f t="shared" si="1"/>
        <v>0</v>
      </c>
    </row>
    <row r="32" spans="1:7" ht="26.25">
      <c r="A32" s="63">
        <f>PRZEDMIAR!A32</f>
        <v>16</v>
      </c>
      <c r="B32" s="93"/>
      <c r="C32" s="50" t="str">
        <f>PRZEDMIAR!C32</f>
        <v>Wykonanie studzienek rewizyjnych żelbetowych z osadnikiem 1000mm</v>
      </c>
      <c r="D32" s="96" t="s">
        <v>87</v>
      </c>
      <c r="E32" s="87">
        <f>PRZEDMIAR!E32</f>
        <v>6</v>
      </c>
      <c r="F32" s="134">
        <v>0</v>
      </c>
      <c r="G32" s="118">
        <f t="shared" si="1"/>
        <v>0</v>
      </c>
    </row>
    <row r="33" spans="1:7" ht="26.25">
      <c r="A33" s="63">
        <f>PRZEDMIAR!A33</f>
        <v>17</v>
      </c>
      <c r="B33" s="93"/>
      <c r="C33" s="50" t="str">
        <f>PRZEDMIAR!C33</f>
        <v>Wykonanie studzienek rewizyjnych żelbetowych z osadnikiem 1200mm</v>
      </c>
      <c r="D33" s="96" t="s">
        <v>87</v>
      </c>
      <c r="E33" s="87">
        <f>PRZEDMIAR!E33</f>
        <v>3</v>
      </c>
      <c r="F33" s="134">
        <v>0</v>
      </c>
      <c r="G33" s="118">
        <f t="shared" si="1"/>
        <v>0</v>
      </c>
    </row>
    <row r="34" spans="1:7" ht="26.25">
      <c r="A34" s="63">
        <f>PRZEDMIAR!A34</f>
        <v>18</v>
      </c>
      <c r="B34" s="93"/>
      <c r="C34" s="50" t="str">
        <f>PRZEDMIAR!C34</f>
        <v>Wykonanie kanału z rur HP-ED śr 400mm ułożonych na ławie żwirowej</v>
      </c>
      <c r="D34" s="96" t="s">
        <v>51</v>
      </c>
      <c r="E34" s="87">
        <f>PRZEDMIAR!E34</f>
        <v>215.1</v>
      </c>
      <c r="F34" s="134">
        <v>0</v>
      </c>
      <c r="G34" s="118">
        <f t="shared" si="1"/>
        <v>0</v>
      </c>
    </row>
    <row r="35" spans="1:7" ht="26.25">
      <c r="A35" s="63">
        <f>PRZEDMIAR!A35</f>
        <v>19</v>
      </c>
      <c r="B35" s="93"/>
      <c r="C35" s="50" t="str">
        <f>PRZEDMIAR!C35</f>
        <v>Wykonanie osadnika z kratą zabezpieczającą na wlocie do kanału rowu krytego </v>
      </c>
      <c r="D35" s="96" t="s">
        <v>87</v>
      </c>
      <c r="E35" s="87">
        <f>PRZEDMIAR!E35</f>
        <v>3</v>
      </c>
      <c r="F35" s="134">
        <v>0</v>
      </c>
      <c r="G35" s="118">
        <f t="shared" si="1"/>
        <v>0</v>
      </c>
    </row>
    <row r="36" spans="1:7" ht="26.25">
      <c r="A36" s="63">
        <f>PRZEDMIAR!A36</f>
        <v>20</v>
      </c>
      <c r="B36" s="93"/>
      <c r="C36" s="50" t="str">
        <f>PRZEDMIAR!C36</f>
        <v>Wykonanie wylotu z kanału rowu krytego (prefabrykat żelbetowy z kratą zabezpieczającą)  </v>
      </c>
      <c r="D36" s="96" t="s">
        <v>87</v>
      </c>
      <c r="E36" s="87">
        <f>PRZEDMIAR!E36</f>
        <v>1</v>
      </c>
      <c r="F36" s="134">
        <v>0</v>
      </c>
      <c r="G36" s="118">
        <f t="shared" si="1"/>
        <v>0</v>
      </c>
    </row>
    <row r="37" spans="1:7" ht="13.5">
      <c r="A37" s="62"/>
      <c r="B37" s="57" t="str">
        <f>PRZEDMIAR!B37</f>
        <v>D.03.03.01</v>
      </c>
      <c r="C37" s="91" t="str">
        <f>PRZEDMIAR!C37</f>
        <v>Rów infiltracyjno-trawiasty</v>
      </c>
      <c r="D37" s="102"/>
      <c r="E37" s="83"/>
      <c r="F37" s="119"/>
      <c r="G37" s="120"/>
    </row>
    <row r="38" spans="1:7" ht="24" customHeight="1">
      <c r="A38" s="63">
        <f>PRZEDMIAR!A38</f>
        <v>21</v>
      </c>
      <c r="B38" s="93"/>
      <c r="C38" s="50" t="str">
        <f>PRZEDMIAR!C38</f>
        <v>Wykonanie rowu infiltracyjno-trawiastego</v>
      </c>
      <c r="D38" s="96" t="s">
        <v>51</v>
      </c>
      <c r="E38" s="87">
        <f>PRZEDMIAR!E38</f>
        <v>10</v>
      </c>
      <c r="F38" s="134">
        <v>0</v>
      </c>
      <c r="G38" s="118">
        <f t="shared" si="1"/>
        <v>0</v>
      </c>
    </row>
    <row r="39" spans="1:7" ht="13.5">
      <c r="A39" s="64"/>
      <c r="B39" s="99" t="s">
        <v>88</v>
      </c>
      <c r="C39" s="100" t="s">
        <v>71</v>
      </c>
      <c r="D39" s="101"/>
      <c r="E39" s="84"/>
      <c r="F39" s="121"/>
      <c r="G39" s="122"/>
    </row>
    <row r="40" spans="1:7" ht="26.25">
      <c r="A40" s="62"/>
      <c r="B40" s="57" t="str">
        <f>PRZEDMIAR!B40</f>
        <v>D.04.01.01</v>
      </c>
      <c r="C40" s="91" t="str">
        <f>PRZEDMIAR!C40</f>
        <v>Koryto wraz z profilowaniem i zagęszczeniem podłoża</v>
      </c>
      <c r="D40" s="102"/>
      <c r="E40" s="83"/>
      <c r="F40" s="119"/>
      <c r="G40" s="120"/>
    </row>
    <row r="41" spans="1:7" ht="26.25">
      <c r="A41" s="63">
        <f>PRZEDMIAR!A41</f>
        <v>22</v>
      </c>
      <c r="B41" s="125"/>
      <c r="C41" s="126" t="str">
        <f>PRZEDMIAR!C41</f>
        <v>Koryto wykonane na całej szerokości chodników  mechanicznie w gruncie kat. II-IV, głębokość koryta 20cm</v>
      </c>
      <c r="D41" s="127" t="s">
        <v>50</v>
      </c>
      <c r="E41" s="128">
        <v>356.5</v>
      </c>
      <c r="F41" s="134">
        <v>0</v>
      </c>
      <c r="G41" s="118">
        <f>E41*F41</f>
        <v>0</v>
      </c>
    </row>
    <row r="42" spans="1:7" ht="39">
      <c r="A42" s="63">
        <f>PRZEDMIAR!A42</f>
        <v>23</v>
      </c>
      <c r="B42" s="93"/>
      <c r="C42" s="50" t="str">
        <f>PRZEDMIAR!C42</f>
        <v>Koryto wykonane na całej szerokości zjazdów i miejsc postojowych mechanicznie w gruncie kat. II-IV, głębokość koryta 33cm</v>
      </c>
      <c r="D42" s="96" t="s">
        <v>50</v>
      </c>
      <c r="E42" s="87">
        <f>PRZEDMIAR!E42</f>
        <v>300.9</v>
      </c>
      <c r="F42" s="134">
        <v>0</v>
      </c>
      <c r="G42" s="118">
        <f>E42*F42</f>
        <v>0</v>
      </c>
    </row>
    <row r="43" spans="1:7" ht="39">
      <c r="A43" s="63">
        <f>PRZEDMIAR!A43</f>
        <v>24</v>
      </c>
      <c r="B43" s="125"/>
      <c r="C43" s="126" t="str">
        <f>PRZEDMIAR!C43</f>
        <v>Profilowanie i zagęszczenie podłoża pod warstwy konstrukcyjne nawierzchni wykonane ręcznie w gruncie kat. II-IV</v>
      </c>
      <c r="D43" s="127" t="s">
        <v>50</v>
      </c>
      <c r="E43" s="128">
        <v>657.4</v>
      </c>
      <c r="F43" s="134">
        <v>0</v>
      </c>
      <c r="G43" s="118">
        <f>E43*F43</f>
        <v>0</v>
      </c>
    </row>
    <row r="44" spans="1:7" ht="13.5">
      <c r="A44" s="62"/>
      <c r="B44" s="57" t="str">
        <f>PRZEDMIAR!B44</f>
        <v>D.04.03.01</v>
      </c>
      <c r="C44" s="49" t="str">
        <f>PRZEDMIAR!C44</f>
        <v>Oczyszczenie i skropienie warstw konstrukcyjnych</v>
      </c>
      <c r="D44" s="102"/>
      <c r="E44" s="74"/>
      <c r="F44" s="119"/>
      <c r="G44" s="120"/>
    </row>
    <row r="45" spans="1:7" ht="21" customHeight="1">
      <c r="A45" s="130">
        <f>PRZEDMIAR!A45</f>
        <v>25</v>
      </c>
      <c r="B45" s="125"/>
      <c r="C45" s="126" t="s">
        <v>183</v>
      </c>
      <c r="D45" s="127" t="s">
        <v>50</v>
      </c>
      <c r="E45" s="128">
        <f>PRZEDMIAR!E45</f>
        <v>230.8</v>
      </c>
      <c r="F45" s="134">
        <v>0</v>
      </c>
      <c r="G45" s="129">
        <f>E45*F45</f>
        <v>0</v>
      </c>
    </row>
    <row r="46" spans="1:7" ht="13.5">
      <c r="A46" s="62"/>
      <c r="B46" s="57" t="str">
        <f>PRZEDMIAR!B46</f>
        <v>D.04.04.02</v>
      </c>
      <c r="C46" s="49" t="str">
        <f>PRZEDMIAR!C46</f>
        <v>Podbudowa z kruszyw stabilizowanych mechanicznie</v>
      </c>
      <c r="D46" s="102"/>
      <c r="E46" s="83"/>
      <c r="F46" s="119"/>
      <c r="G46" s="120"/>
    </row>
    <row r="47" spans="1:7" ht="66">
      <c r="A47" s="113">
        <f>PRZEDMIAR!A47</f>
        <v>26</v>
      </c>
      <c r="B47" s="103"/>
      <c r="C47" s="50" t="s">
        <v>184</v>
      </c>
      <c r="D47" s="96" t="s">
        <v>50</v>
      </c>
      <c r="E47" s="87">
        <f>PRZEDMIAR!E47</f>
        <v>163.4</v>
      </c>
      <c r="F47" s="134">
        <v>0</v>
      </c>
      <c r="G47" s="118">
        <f>E47*F47</f>
        <v>0</v>
      </c>
    </row>
    <row r="48" spans="1:7" ht="13.5">
      <c r="A48" s="62"/>
      <c r="B48" s="57" t="str">
        <f>PRZEDMIAR!B48</f>
        <v>D.04.05.01</v>
      </c>
      <c r="C48" s="49" t="str">
        <f>PRZEDMIAR!C48</f>
        <v>Podbudowa z kruszyw ulepszonych cementem</v>
      </c>
      <c r="D48" s="102"/>
      <c r="E48" s="83"/>
      <c r="F48" s="119"/>
      <c r="G48" s="120"/>
    </row>
    <row r="49" spans="1:7" ht="39">
      <c r="A49" s="63">
        <f>PRZEDMIAR!A49</f>
        <v>27</v>
      </c>
      <c r="B49" s="103"/>
      <c r="C49" s="50" t="str">
        <f>PRZEDMIAR!C49</f>
        <v>Wykonanie podbudowy z piasku stabilizowanego cementem C1.5/2.0, grubość warstwy po zagęszczeniu 10 cm</v>
      </c>
      <c r="D49" s="96" t="s">
        <v>50</v>
      </c>
      <c r="E49" s="87">
        <f>PRZEDMIAR!E49</f>
        <v>308.5</v>
      </c>
      <c r="F49" s="134">
        <v>0</v>
      </c>
      <c r="G49" s="118">
        <f>E49*F49</f>
        <v>0</v>
      </c>
    </row>
    <row r="50" spans="1:7" ht="25.5" customHeight="1">
      <c r="A50" s="63">
        <f>PRZEDMIAR!A50</f>
        <v>28</v>
      </c>
      <c r="B50" s="103"/>
      <c r="C50" s="50" t="str">
        <f>PRZEDMIAR!C50</f>
        <v>Wykonanie podbudowy z piasku stabilizowanego cementem C5/6, grubość warstwy po zagęszczeniu 20 cm</v>
      </c>
      <c r="D50" s="96" t="s">
        <v>50</v>
      </c>
      <c r="E50" s="87">
        <f>PRZEDMIAR!E50</f>
        <v>300.9</v>
      </c>
      <c r="F50" s="134">
        <v>0</v>
      </c>
      <c r="G50" s="118">
        <f>E50*F50</f>
        <v>0</v>
      </c>
    </row>
    <row r="51" spans="1:7" ht="13.5">
      <c r="A51" s="64"/>
      <c r="B51" s="58" t="s">
        <v>72</v>
      </c>
      <c r="C51" s="104" t="s">
        <v>73</v>
      </c>
      <c r="D51" s="101"/>
      <c r="E51" s="37"/>
      <c r="F51" s="123"/>
      <c r="G51" s="124"/>
    </row>
    <row r="52" spans="1:7" ht="13.5">
      <c r="A52" s="62"/>
      <c r="B52" s="57" t="str">
        <f>PRZEDMIAR!B52</f>
        <v>D.05.03.05A</v>
      </c>
      <c r="C52" s="53" t="str">
        <f>PRZEDMIAR!C52</f>
        <v>Nawierzchnie z betonu asfaltowego</v>
      </c>
      <c r="D52" s="97"/>
      <c r="E52" s="83"/>
      <c r="F52" s="119"/>
      <c r="G52" s="120"/>
    </row>
    <row r="53" spans="1:7" ht="39">
      <c r="A53" s="63">
        <f>PRZEDMIAR!A53</f>
        <v>29</v>
      </c>
      <c r="B53" s="93"/>
      <c r="C53" s="54" t="str">
        <f>PRZEDMIAR!C53</f>
        <v>Wykonanie warstwy ścieralnej z mieszanki mineralno-asfaltowej AC 11 S,  grubość warstwy 4 cm  (konstrukcja jezdni DP na przejściach kanału)</v>
      </c>
      <c r="D53" s="96" t="s">
        <v>50</v>
      </c>
      <c r="E53" s="87">
        <f>PRZEDMIAR!E53</f>
        <v>115.4</v>
      </c>
      <c r="F53" s="134">
        <v>0</v>
      </c>
      <c r="G53" s="118">
        <f aca="true" t="shared" si="2" ref="G53:G58">E53*F53</f>
        <v>0</v>
      </c>
    </row>
    <row r="54" spans="1:7" ht="39">
      <c r="A54" s="63">
        <f>PRZEDMIAR!A54</f>
        <v>30</v>
      </c>
      <c r="B54" s="93"/>
      <c r="C54" s="54" t="str">
        <f>PRZEDMIAR!C54</f>
        <v>Wykonanie warstwy wiążącej z mieszanki mineralno-asfaltowej AC 16 W, grubość warstwy 8 cm (konstrukcja jezdni DP na przejściach kanału)</v>
      </c>
      <c r="D54" s="96" t="s">
        <v>50</v>
      </c>
      <c r="E54" s="87">
        <f>PRZEDMIAR!E54</f>
        <v>115.4</v>
      </c>
      <c r="F54" s="134">
        <v>0</v>
      </c>
      <c r="G54" s="118">
        <f t="shared" si="2"/>
        <v>0</v>
      </c>
    </row>
    <row r="55" spans="1:7" ht="26.25">
      <c r="A55" s="62"/>
      <c r="B55" s="57" t="str">
        <f>PRZEDMIAR!B55</f>
        <v>D.05.03.17</v>
      </c>
      <c r="C55" s="53" t="str">
        <f>PRZEDMIAR!C55</f>
        <v>Remont cząstkowy nawierzchni bitumicznych masą na zimno</v>
      </c>
      <c r="D55" s="97"/>
      <c r="E55" s="83"/>
      <c r="F55" s="119"/>
      <c r="G55" s="133"/>
    </row>
    <row r="56" spans="1:7" ht="26.25">
      <c r="A56" s="63">
        <f>PRZEDMIAR!A56</f>
        <v>31</v>
      </c>
      <c r="B56" s="93"/>
      <c r="C56" s="54" t="str">
        <f>PRZEDMIAR!C56</f>
        <v>Wykonanie uzupełnienia ubytku istniejacej nawierzchni masą zalewowa na zimno</v>
      </c>
      <c r="D56" s="96" t="s">
        <v>50</v>
      </c>
      <c r="E56" s="87">
        <f>PRZEDMIAR!E56</f>
        <v>22.6</v>
      </c>
      <c r="F56" s="134">
        <v>0</v>
      </c>
      <c r="G56" s="118">
        <f t="shared" si="2"/>
        <v>0</v>
      </c>
    </row>
    <row r="57" spans="1:7" ht="13.5">
      <c r="A57" s="62"/>
      <c r="B57" s="57" t="str">
        <f>PRZEDMIAR!B57</f>
        <v>D.05.03.23</v>
      </c>
      <c r="C57" s="82" t="str">
        <f>PRZEDMIAR!C57</f>
        <v>Nawierzchnie z kostki brukowej betonowej</v>
      </c>
      <c r="D57" s="97"/>
      <c r="E57" s="83"/>
      <c r="F57" s="119"/>
      <c r="G57" s="120"/>
    </row>
    <row r="58" spans="1:7" ht="39">
      <c r="A58" s="63">
        <f>PRZEDMIAR!A58</f>
        <v>32</v>
      </c>
      <c r="B58" s="93"/>
      <c r="C58" s="54" t="str">
        <f>PRZEDMIAR!C58</f>
        <v>Wykonanie nawierzchni z kostki brukowej betonowej kolorowej o grubości 8cm na podsypce cementowo-piaskowej, spoiny wypełnione piaskiem</v>
      </c>
      <c r="D58" s="96" t="s">
        <v>50</v>
      </c>
      <c r="E58" s="87">
        <f>PRZEDMIAR!E58</f>
        <v>300.9</v>
      </c>
      <c r="F58" s="134">
        <v>0</v>
      </c>
      <c r="G58" s="118">
        <f t="shared" si="2"/>
        <v>0</v>
      </c>
    </row>
    <row r="59" spans="1:7" ht="13.5">
      <c r="A59" s="64"/>
      <c r="B59" s="99" t="str">
        <f>PRZEDMIAR!B59</f>
        <v>D.06.00.00</v>
      </c>
      <c r="C59" s="52" t="str">
        <f>PRZEDMIAR!C59</f>
        <v>ROBOTY WYKOŃCZENIOWE</v>
      </c>
      <c r="D59" s="101"/>
      <c r="E59" s="84"/>
      <c r="F59" s="121"/>
      <c r="G59" s="122"/>
    </row>
    <row r="60" spans="1:7" ht="13.5">
      <c r="A60" s="62"/>
      <c r="B60" s="57" t="str">
        <f>PRZEDMIAR!B60</f>
        <v>D.06.01.01</v>
      </c>
      <c r="C60" s="91" t="str">
        <f>PRZEDMIAR!C60</f>
        <v>Umocnienie powierzchniowe skarp, rowów i ścieków</v>
      </c>
      <c r="D60" s="102"/>
      <c r="E60" s="83"/>
      <c r="F60" s="119"/>
      <c r="G60" s="120"/>
    </row>
    <row r="61" spans="1:7" ht="39">
      <c r="A61" s="63">
        <f>PRZEDMIAR!A61</f>
        <v>33</v>
      </c>
      <c r="B61" s="93"/>
      <c r="C61" s="50" t="str">
        <f>PRZEDMIAR!C61</f>
        <v>Humusowanie z obsianiem skarp przy grubości warstwy ziemi urodzajnej (humusu) 10 cm - humus pochodzi z odhumusowania</v>
      </c>
      <c r="D61" s="96" t="s">
        <v>50</v>
      </c>
      <c r="E61" s="87">
        <f>PRZEDMIAR!E61</f>
        <v>40.4</v>
      </c>
      <c r="F61" s="134">
        <v>0</v>
      </c>
      <c r="G61" s="118">
        <f>E61*F61</f>
        <v>0</v>
      </c>
    </row>
    <row r="62" spans="1:7" ht="13.5">
      <c r="A62" s="62"/>
      <c r="B62" s="57" t="str">
        <f>PRZEDMIAR!B62</f>
        <v>D.06.01.06</v>
      </c>
      <c r="C62" s="91" t="str">
        <f>PRZEDMIAR!C62</f>
        <v>Umocnienie skarp rowów płytami ażurowymi</v>
      </c>
      <c r="D62" s="102"/>
      <c r="E62" s="83"/>
      <c r="F62" s="119"/>
      <c r="G62" s="120"/>
    </row>
    <row r="63" spans="1:7" ht="39">
      <c r="A63" s="63">
        <f>PRZEDMIAR!A63</f>
        <v>34</v>
      </c>
      <c r="B63" s="93"/>
      <c r="C63" s="50" t="str">
        <f>PRZEDMIAR!C63</f>
        <v>Umocnienie skarp płytami ażurowymi 60x40x10 cm na podsypce cementowo-piaskowej, wypełnienie wolnych przestrzeni humusem i obsianie trawą </v>
      </c>
      <c r="D63" s="96" t="s">
        <v>50</v>
      </c>
      <c r="E63" s="87">
        <f>PRZEDMIAR!E63</f>
        <v>20</v>
      </c>
      <c r="F63" s="134">
        <v>0</v>
      </c>
      <c r="G63" s="118">
        <f>E63*F63</f>
        <v>0</v>
      </c>
    </row>
    <row r="64" spans="1:7" ht="13.5">
      <c r="A64" s="64"/>
      <c r="B64" s="99" t="str">
        <f>PRZEDMIAR!B64</f>
        <v>D.07.00.00</v>
      </c>
      <c r="C64" s="52" t="str">
        <f>PRZEDMIAR!C64</f>
        <v>URZĄDZENIA BEZPIECZEŃSTWA RUCHU</v>
      </c>
      <c r="D64" s="101"/>
      <c r="E64" s="84"/>
      <c r="F64" s="121"/>
      <c r="G64" s="122"/>
    </row>
    <row r="65" spans="1:7" ht="13.5">
      <c r="A65" s="62"/>
      <c r="B65" s="57" t="str">
        <f>PRZEDMIAR!B65</f>
        <v>D.07.01.01</v>
      </c>
      <c r="C65" s="91" t="str">
        <f>PRZEDMIAR!C65</f>
        <v>Oznakowanie Poziome</v>
      </c>
      <c r="D65" s="102"/>
      <c r="E65" s="83"/>
      <c r="F65" s="119"/>
      <c r="G65" s="120"/>
    </row>
    <row r="66" spans="1:7" ht="39">
      <c r="A66" s="63">
        <f>PRZEDMIAR!A66</f>
        <v>35</v>
      </c>
      <c r="B66" s="93"/>
      <c r="C66" s="50" t="str">
        <f>PRZEDMIAR!C66</f>
        <v>Oznakowanie poziome jezdni farbą akrylową białą odblaskową - linie na skrzyzowaniach i przejściach, malowane mechanicznie</v>
      </c>
      <c r="D66" s="96" t="s">
        <v>50</v>
      </c>
      <c r="E66" s="87">
        <f>PRZEDMIAR!E66</f>
        <v>19.85</v>
      </c>
      <c r="F66" s="134">
        <v>0</v>
      </c>
      <c r="G66" s="118">
        <f aca="true" t="shared" si="3" ref="G66:G72">E66*F66</f>
        <v>0</v>
      </c>
    </row>
    <row r="67" spans="1:7" ht="13.5">
      <c r="A67" s="62"/>
      <c r="B67" s="57" t="str">
        <f>PRZEDMIAR!B67</f>
        <v>D.07.02.01</v>
      </c>
      <c r="C67" s="91" t="str">
        <f>PRZEDMIAR!C67</f>
        <v>Oznakowanie Pionowe</v>
      </c>
      <c r="D67" s="102"/>
      <c r="E67" s="83"/>
      <c r="F67" s="119"/>
      <c r="G67" s="120"/>
    </row>
    <row r="68" spans="1:7" ht="39">
      <c r="A68" s="63">
        <f>PRZEDMIAR!A68</f>
        <v>36</v>
      </c>
      <c r="B68" s="93"/>
      <c r="C68" s="50" t="str">
        <f>PRZEDMIAR!C68</f>
        <v>Ustawienie słupków z rur stalowych ø70 dla znaków drogowych, wraz z wykopaniem i zasypaniem dołów z ubiciem warstwami</v>
      </c>
      <c r="D68" s="33" t="s">
        <v>87</v>
      </c>
      <c r="E68" s="87">
        <f>PRZEDMIAR!E68</f>
        <v>7</v>
      </c>
      <c r="F68" s="134">
        <v>0</v>
      </c>
      <c r="G68" s="118">
        <f t="shared" si="3"/>
        <v>0</v>
      </c>
    </row>
    <row r="69" spans="1:7" ht="26.25">
      <c r="A69" s="63">
        <f>PRZEDMIAR!A69</f>
        <v>37</v>
      </c>
      <c r="B69" s="93"/>
      <c r="C69" s="50" t="str">
        <f>PRZEDMIAR!C69</f>
        <v>Przymocowanie do gotowych słupków znaków zakazu typ B średnie folia II generacji</v>
      </c>
      <c r="D69" s="33" t="s">
        <v>87</v>
      </c>
      <c r="E69" s="87">
        <f>PRZEDMIAR!E69</f>
        <v>2</v>
      </c>
      <c r="F69" s="134">
        <v>0</v>
      </c>
      <c r="G69" s="118">
        <f t="shared" si="3"/>
        <v>0</v>
      </c>
    </row>
    <row r="70" spans="1:7" ht="26.25">
      <c r="A70" s="63">
        <f>PRZEDMIAR!A70</f>
        <v>38</v>
      </c>
      <c r="B70" s="93"/>
      <c r="C70" s="50" t="str">
        <f>PRZEDMIAR!C70</f>
        <v>Przymocowanie do gotowych słupków znaków nakazu typu C średnie folia II generacji</v>
      </c>
      <c r="D70" s="33" t="s">
        <v>87</v>
      </c>
      <c r="E70" s="87">
        <f>PRZEDMIAR!E70</f>
        <v>2</v>
      </c>
      <c r="F70" s="134">
        <v>0</v>
      </c>
      <c r="G70" s="118">
        <f t="shared" si="3"/>
        <v>0</v>
      </c>
    </row>
    <row r="71" spans="1:7" ht="26.25">
      <c r="A71" s="63">
        <f>PRZEDMIAR!A71</f>
        <v>39</v>
      </c>
      <c r="B71" s="93"/>
      <c r="C71" s="50" t="str">
        <f>PRZEDMIAR!C71</f>
        <v>Przymocowanie do gotowych słupków tabliczek do znaków drogowych typ T folia II generacji (T-27 szt. 2)</v>
      </c>
      <c r="D71" s="96" t="s">
        <v>50</v>
      </c>
      <c r="E71" s="87">
        <f>PRZEDMIAR!E71</f>
        <v>0.8</v>
      </c>
      <c r="F71" s="134">
        <v>0</v>
      </c>
      <c r="G71" s="118">
        <f t="shared" si="3"/>
        <v>0</v>
      </c>
    </row>
    <row r="72" spans="1:7" ht="26.25">
      <c r="A72" s="63">
        <f>PRZEDMIAR!A72</f>
        <v>40</v>
      </c>
      <c r="B72" s="93"/>
      <c r="C72" s="50" t="str">
        <f>PRZEDMIAR!C72</f>
        <v>Przymocowanie do gotowych słupków znaków informacyjnych typ D średnie folia II generacji</v>
      </c>
      <c r="D72" s="33" t="s">
        <v>87</v>
      </c>
      <c r="E72" s="87">
        <f>PRZEDMIAR!E72</f>
        <v>4</v>
      </c>
      <c r="F72" s="134">
        <v>0</v>
      </c>
      <c r="G72" s="118">
        <f t="shared" si="3"/>
        <v>0</v>
      </c>
    </row>
    <row r="73" spans="1:7" ht="13.5">
      <c r="A73" s="65"/>
      <c r="B73" s="105" t="s">
        <v>83</v>
      </c>
      <c r="C73" s="104" t="s">
        <v>97</v>
      </c>
      <c r="D73" s="106"/>
      <c r="E73" s="37"/>
      <c r="F73" s="123"/>
      <c r="G73" s="124"/>
    </row>
    <row r="74" spans="1:7" ht="13.5">
      <c r="A74" s="66"/>
      <c r="B74" s="107" t="str">
        <f>PRZEDMIAR!B74</f>
        <v>D.08.01.01</v>
      </c>
      <c r="C74" s="49" t="str">
        <f>PRZEDMIAR!C74</f>
        <v>Krawężniki betonowe na ławie betonowej</v>
      </c>
      <c r="D74" s="97"/>
      <c r="E74" s="83"/>
      <c r="F74" s="119"/>
      <c r="G74" s="120"/>
    </row>
    <row r="75" spans="1:7" ht="39">
      <c r="A75" s="67">
        <f>PRZEDMIAR!A75</f>
        <v>41</v>
      </c>
      <c r="B75" s="93"/>
      <c r="C75" s="50" t="str">
        <f>PRZEDMIAR!C75</f>
        <v>Ustawienie krawężników betonowych wyniesionych 20x30cm wraz z wykonaniem ławy betonowej z oporem C12/15</v>
      </c>
      <c r="D75" s="96" t="s">
        <v>51</v>
      </c>
      <c r="E75" s="87">
        <f>PRZEDMIAR!E75</f>
        <v>156</v>
      </c>
      <c r="F75" s="134">
        <v>0</v>
      </c>
      <c r="G75" s="118">
        <f aca="true" t="shared" si="4" ref="G75:G81">E75*F75</f>
        <v>0</v>
      </c>
    </row>
    <row r="76" spans="1:7" ht="39">
      <c r="A76" s="67">
        <f>PRZEDMIAR!A76</f>
        <v>42</v>
      </c>
      <c r="B76" s="93"/>
      <c r="C76" s="50" t="str">
        <f>PRZEDMIAR!C76</f>
        <v>Ustawienie krawężników betonowych wtopionych 20x30cm wraz z wykonaniem ławy betonowej z oporem C12/15</v>
      </c>
      <c r="D76" s="96" t="s">
        <v>51</v>
      </c>
      <c r="E76" s="87">
        <f>PRZEDMIAR!E76</f>
        <v>141.4</v>
      </c>
      <c r="F76" s="134">
        <v>0</v>
      </c>
      <c r="G76" s="118">
        <f t="shared" si="4"/>
        <v>0</v>
      </c>
    </row>
    <row r="77" spans="1:7" ht="39">
      <c r="A77" s="67">
        <f>PRZEDMIAR!A77</f>
        <v>43</v>
      </c>
      <c r="B77" s="93"/>
      <c r="C77" s="50" t="str">
        <f>PRZEDMIAR!C77</f>
        <v>Ustawienie krawężników betonowych wtopionych 12x25cm wraz z wykonaniem ławy betonowej z oporem C12/15</v>
      </c>
      <c r="D77" s="96" t="s">
        <v>51</v>
      </c>
      <c r="E77" s="87">
        <f>PRZEDMIAR!E77</f>
        <v>252.5</v>
      </c>
      <c r="F77" s="134">
        <v>0</v>
      </c>
      <c r="G77" s="118">
        <f t="shared" si="4"/>
        <v>0</v>
      </c>
    </row>
    <row r="78" spans="1:7" ht="13.5">
      <c r="A78" s="66"/>
      <c r="B78" s="107" t="str">
        <f>PRZEDMIAR!B78</f>
        <v>D.08.02.02</v>
      </c>
      <c r="C78" s="49" t="str">
        <f>PRZEDMIAR!C78</f>
        <v>Chodniki z kostki brukowej betonowej</v>
      </c>
      <c r="D78" s="97"/>
      <c r="E78" s="83"/>
      <c r="F78" s="119"/>
      <c r="G78" s="120"/>
    </row>
    <row r="79" spans="1:7" ht="39">
      <c r="A79" s="67">
        <f>PRZEDMIAR!A79</f>
        <v>44</v>
      </c>
      <c r="B79" s="93"/>
      <c r="C79" s="50" t="str">
        <f>PRZEDMIAR!C79</f>
        <v>Wykonanie chodników z kostki brukowej o grubości 6 cm, szarej na podsypce cementowo-piaskowej, spoiny wypełnione piaskiem</v>
      </c>
      <c r="D79" s="96" t="s">
        <v>50</v>
      </c>
      <c r="E79" s="87">
        <f>PRZEDMIAR!E79</f>
        <v>308.5</v>
      </c>
      <c r="F79" s="134">
        <v>0</v>
      </c>
      <c r="G79" s="118">
        <f t="shared" si="4"/>
        <v>0</v>
      </c>
    </row>
    <row r="80" spans="1:7" ht="13.5">
      <c r="A80" s="66"/>
      <c r="B80" s="107" t="str">
        <f>PRZEDMIAR!B80</f>
        <v>D.08.03.01</v>
      </c>
      <c r="C80" s="49" t="str">
        <f>PRZEDMIAR!C80</f>
        <v>Betonowe obrzeża chodnikowe</v>
      </c>
      <c r="D80" s="97"/>
      <c r="E80" s="74"/>
      <c r="F80" s="119"/>
      <c r="G80" s="133"/>
    </row>
    <row r="81" spans="1:7" ht="39">
      <c r="A81" s="67">
        <f>PRZEDMIAR!A81</f>
        <v>45</v>
      </c>
      <c r="B81" s="93"/>
      <c r="C81" s="50" t="str">
        <f>PRZEDMIAR!C81</f>
        <v>Ustawienie obrzeży betonowych o wymiarach 30x8 cm na podsypce cementowo-piaskowej, spoiny wypełnione zaprawą cementową</v>
      </c>
      <c r="D81" s="96" t="s">
        <v>51</v>
      </c>
      <c r="E81" s="87">
        <f>PRZEDMIAR!E81</f>
        <v>57.9</v>
      </c>
      <c r="F81" s="134">
        <v>0</v>
      </c>
      <c r="G81" s="118">
        <f t="shared" si="4"/>
        <v>0</v>
      </c>
    </row>
    <row r="82" spans="1:7" ht="13.5">
      <c r="A82" s="65"/>
      <c r="B82" s="59" t="str">
        <f>PRZEDMIAR!B82</f>
        <v>D.10.00.00</v>
      </c>
      <c r="C82" s="51" t="str">
        <f>PRZEDMIAR!C82</f>
        <v>INNE ROBOTY</v>
      </c>
      <c r="D82" s="106"/>
      <c r="E82" s="37"/>
      <c r="F82" s="123"/>
      <c r="G82" s="124"/>
    </row>
    <row r="83" spans="1:7" ht="13.5">
      <c r="A83" s="66"/>
      <c r="B83" s="107" t="str">
        <f>PRZEDMIAR!B83</f>
        <v>D.10.09.01</v>
      </c>
      <c r="C83" s="49" t="str">
        <f>PRZEDMIAR!C83</f>
        <v>Rury ochronne</v>
      </c>
      <c r="D83" s="97"/>
      <c r="E83" s="83"/>
      <c r="F83" s="119"/>
      <c r="G83" s="120"/>
    </row>
    <row r="84" spans="1:7" ht="27" thickBot="1">
      <c r="A84" s="67">
        <f>PRZEDMIAR!A84</f>
        <v>46</v>
      </c>
      <c r="B84" s="93"/>
      <c r="C84" s="50" t="str">
        <f>PRZEDMIAR!C84</f>
        <v>Zabezpieczenie sieci energetycznej rurami osłonowymi AROT</v>
      </c>
      <c r="D84" s="96" t="s">
        <v>51</v>
      </c>
      <c r="E84" s="87">
        <f>PRZEDMIAR!E84</f>
        <v>3.5</v>
      </c>
      <c r="F84" s="134">
        <v>0</v>
      </c>
      <c r="G84" s="118">
        <f>E84*F84</f>
        <v>0</v>
      </c>
    </row>
    <row r="85" spans="1:9" ht="27" customHeight="1">
      <c r="A85" s="166" t="s">
        <v>185</v>
      </c>
      <c r="B85" s="167"/>
      <c r="C85" s="167"/>
      <c r="D85" s="167"/>
      <c r="E85" s="167"/>
      <c r="F85" s="168"/>
      <c r="G85" s="131">
        <f>SUM(G10:G84)</f>
        <v>0</v>
      </c>
      <c r="I85" s="73"/>
    </row>
    <row r="86" spans="1:9" ht="17.25">
      <c r="A86" s="165" t="s">
        <v>186</v>
      </c>
      <c r="B86" s="165"/>
      <c r="C86" s="165"/>
      <c r="D86" s="165"/>
      <c r="E86" s="165"/>
      <c r="F86" s="165"/>
      <c r="G86" s="132">
        <f>G85*0.23</f>
        <v>0</v>
      </c>
      <c r="I86" s="73"/>
    </row>
    <row r="87" spans="1:7" ht="17.25">
      <c r="A87" s="165" t="s">
        <v>187</v>
      </c>
      <c r="B87" s="165"/>
      <c r="C87" s="165"/>
      <c r="D87" s="165"/>
      <c r="E87" s="165"/>
      <c r="F87" s="165"/>
      <c r="G87" s="132">
        <f>G85+G86</f>
        <v>0</v>
      </c>
    </row>
    <row r="91" ht="13.5">
      <c r="D91" s="72" t="s">
        <v>192</v>
      </c>
    </row>
    <row r="92" spans="4:7" ht="30.75" customHeight="1">
      <c r="D92" s="163" t="s">
        <v>193</v>
      </c>
      <c r="E92" s="164"/>
      <c r="F92" s="164"/>
      <c r="G92" s="164"/>
    </row>
  </sheetData>
  <sheetProtection/>
  <mergeCells count="14">
    <mergeCell ref="D92:G92"/>
    <mergeCell ref="A86:F86"/>
    <mergeCell ref="A87:F87"/>
    <mergeCell ref="A85:F85"/>
    <mergeCell ref="A3:G3"/>
    <mergeCell ref="A5:G5"/>
    <mergeCell ref="A6:A7"/>
    <mergeCell ref="B6:B7"/>
    <mergeCell ref="C6:C7"/>
    <mergeCell ref="D6:E6"/>
    <mergeCell ref="F6:F7"/>
    <mergeCell ref="G6:G7"/>
    <mergeCell ref="E2:G2"/>
    <mergeCell ref="A4:G4"/>
  </mergeCells>
  <printOptions/>
  <pageMargins left="0.7" right="0.7" top="0.75" bottom="0.75" header="0.3" footer="0.3"/>
  <pageSetup orientation="portrait" paperSize="9" scale="63" r:id="rId1"/>
  <rowBreaks count="1" manualBreakCount="1">
    <brk id="4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4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19921875" style="0" customWidth="1"/>
    <col min="2" max="2" width="6.09765625" style="0" customWidth="1"/>
    <col min="3" max="3" width="11.3984375" style="0" customWidth="1"/>
    <col min="4" max="4" width="9.8984375" style="0" customWidth="1"/>
    <col min="5" max="5" width="14.3984375" style="0" customWidth="1"/>
    <col min="6" max="6" width="14.69921875" style="0" customWidth="1"/>
    <col min="7" max="7" width="10.09765625" style="0" customWidth="1"/>
    <col min="8" max="8" width="10" style="0" customWidth="1"/>
    <col min="9" max="9" width="10.69921875" style="0" customWidth="1"/>
    <col min="10" max="10" width="11.3984375" style="0" customWidth="1"/>
  </cols>
  <sheetData>
    <row r="1" ht="13.5">
      <c r="J1" s="1" t="s">
        <v>0</v>
      </c>
    </row>
    <row r="2" spans="1:8" ht="17.25">
      <c r="A2" s="3" t="s">
        <v>1</v>
      </c>
      <c r="D2" s="2"/>
      <c r="E2" s="2"/>
      <c r="F2" s="2"/>
      <c r="G2" s="2"/>
      <c r="H2" s="2"/>
    </row>
    <row r="4" ht="15">
      <c r="A4" s="4" t="s">
        <v>2</v>
      </c>
    </row>
    <row r="5" ht="14.25" thickBot="1"/>
    <row r="6" spans="1:11" ht="26.25">
      <c r="A6" s="9" t="s">
        <v>55</v>
      </c>
      <c r="B6" s="183" t="s">
        <v>60</v>
      </c>
      <c r="C6" s="10" t="s">
        <v>35</v>
      </c>
      <c r="D6" s="11" t="s">
        <v>37</v>
      </c>
      <c r="E6" s="185" t="s">
        <v>38</v>
      </c>
      <c r="F6" s="185" t="s">
        <v>39</v>
      </c>
      <c r="G6" s="187" t="s">
        <v>40</v>
      </c>
      <c r="H6" s="187" t="s">
        <v>41</v>
      </c>
      <c r="I6" s="187" t="s">
        <v>53</v>
      </c>
      <c r="J6" s="179" t="s">
        <v>42</v>
      </c>
      <c r="K6" s="6"/>
    </row>
    <row r="7" spans="1:11" ht="84.75" customHeight="1" thickBot="1">
      <c r="A7" s="12" t="s">
        <v>3</v>
      </c>
      <c r="B7" s="184"/>
      <c r="C7" s="13" t="s">
        <v>36</v>
      </c>
      <c r="D7" s="14" t="s">
        <v>43</v>
      </c>
      <c r="E7" s="186"/>
      <c r="F7" s="186"/>
      <c r="G7" s="188"/>
      <c r="H7" s="188"/>
      <c r="I7" s="188"/>
      <c r="J7" s="180"/>
      <c r="K7" s="6"/>
    </row>
    <row r="8" spans="1:11" ht="13.5" customHeight="1" thickBot="1">
      <c r="A8" s="15"/>
      <c r="B8" s="16"/>
      <c r="C8" s="17" t="s">
        <v>59</v>
      </c>
      <c r="D8" s="17" t="s">
        <v>52</v>
      </c>
      <c r="E8" s="17" t="s">
        <v>50</v>
      </c>
      <c r="F8" s="17" t="s">
        <v>50</v>
      </c>
      <c r="G8" s="17" t="s">
        <v>50</v>
      </c>
      <c r="H8" s="17" t="s">
        <v>50</v>
      </c>
      <c r="I8" s="17" t="s">
        <v>52</v>
      </c>
      <c r="J8" s="18" t="s">
        <v>50</v>
      </c>
      <c r="K8" s="6"/>
    </row>
    <row r="9" spans="1:11" ht="13.5">
      <c r="A9" s="28" t="s">
        <v>4</v>
      </c>
      <c r="B9" s="7" t="s">
        <v>57</v>
      </c>
      <c r="C9" s="29">
        <v>4.5</v>
      </c>
      <c r="D9" s="27">
        <f>0.86*C9*1.1</f>
        <v>4</v>
      </c>
      <c r="E9" s="27">
        <f>2*0.5*(2.7+0.6)*0.7*1.1</f>
        <v>3</v>
      </c>
      <c r="F9" s="27">
        <v>26</v>
      </c>
      <c r="G9" s="27">
        <v>5</v>
      </c>
      <c r="H9" s="27">
        <f>4.7*C9*1.1</f>
        <v>23</v>
      </c>
      <c r="I9" s="27">
        <f>0.6*0.3*C9*1.1</f>
        <v>1</v>
      </c>
      <c r="J9" s="30">
        <f>2*C9*1.1</f>
        <v>10</v>
      </c>
      <c r="K9" s="6"/>
    </row>
    <row r="10" spans="1:11" ht="13.5">
      <c r="A10" s="19" t="s">
        <v>5</v>
      </c>
      <c r="B10" s="5" t="s">
        <v>57</v>
      </c>
      <c r="C10" s="24">
        <v>4.5</v>
      </c>
      <c r="D10" s="26">
        <f>0.9*C10*1.1</f>
        <v>4</v>
      </c>
      <c r="E10" s="27">
        <f aca="true" t="shared" si="0" ref="E10:E44">2*0.5*(2.7+0.6)*0.7*1.1</f>
        <v>3</v>
      </c>
      <c r="F10" s="22">
        <v>26</v>
      </c>
      <c r="G10" s="22">
        <v>5</v>
      </c>
      <c r="H10" s="27">
        <f>4.7*C10*1.1</f>
        <v>23</v>
      </c>
      <c r="I10" s="27">
        <f aca="true" t="shared" si="1" ref="I10:I44">0.6*0.3*C10*1.1</f>
        <v>1</v>
      </c>
      <c r="J10" s="30">
        <f>2*C10*1.1</f>
        <v>10</v>
      </c>
      <c r="K10" s="6"/>
    </row>
    <row r="11" spans="1:11" ht="13.5">
      <c r="A11" s="19" t="s">
        <v>6</v>
      </c>
      <c r="B11" s="5" t="s">
        <v>56</v>
      </c>
      <c r="C11" s="24">
        <v>4</v>
      </c>
      <c r="D11" s="26">
        <f>0.9*C11*1.1</f>
        <v>4</v>
      </c>
      <c r="E11" s="27">
        <f t="shared" si="0"/>
        <v>3</v>
      </c>
      <c r="F11" s="22">
        <v>25</v>
      </c>
      <c r="G11" s="22">
        <v>5</v>
      </c>
      <c r="H11" s="27">
        <f>4.7*C11*1.1</f>
        <v>21</v>
      </c>
      <c r="I11" s="27">
        <f t="shared" si="1"/>
        <v>1</v>
      </c>
      <c r="J11" s="30">
        <f>2*C11*1.1</f>
        <v>9</v>
      </c>
      <c r="K11" s="6"/>
    </row>
    <row r="12" spans="1:11" ht="13.5">
      <c r="A12" s="19" t="s">
        <v>7</v>
      </c>
      <c r="B12" s="5" t="s">
        <v>56</v>
      </c>
      <c r="C12" s="24">
        <v>4.2</v>
      </c>
      <c r="D12" s="26">
        <f>0.84*C12*1.1</f>
        <v>4</v>
      </c>
      <c r="E12" s="27">
        <f t="shared" si="0"/>
        <v>3</v>
      </c>
      <c r="F12" s="22">
        <v>26</v>
      </c>
      <c r="G12" s="22">
        <v>5</v>
      </c>
      <c r="H12" s="27">
        <f>4.8*C12*1.1</f>
        <v>22</v>
      </c>
      <c r="I12" s="27">
        <f t="shared" si="1"/>
        <v>1</v>
      </c>
      <c r="J12" s="30">
        <f aca="true" t="shared" si="2" ref="J12:J44">2*C12*1.1</f>
        <v>9</v>
      </c>
      <c r="K12" s="6"/>
    </row>
    <row r="13" spans="1:11" ht="13.5">
      <c r="A13" s="19" t="s">
        <v>8</v>
      </c>
      <c r="B13" s="5" t="s">
        <v>57</v>
      </c>
      <c r="C13" s="24">
        <v>4.5</v>
      </c>
      <c r="D13" s="26">
        <f>1.07*C13*1.1</f>
        <v>5</v>
      </c>
      <c r="E13" s="27">
        <f t="shared" si="0"/>
        <v>3</v>
      </c>
      <c r="F13" s="22">
        <v>26</v>
      </c>
      <c r="G13" s="22">
        <v>7</v>
      </c>
      <c r="H13" s="27">
        <f>4.5*C13*1.1</f>
        <v>22</v>
      </c>
      <c r="I13" s="27">
        <f t="shared" si="1"/>
        <v>1</v>
      </c>
      <c r="J13" s="30">
        <f t="shared" si="2"/>
        <v>10</v>
      </c>
      <c r="K13" s="6"/>
    </row>
    <row r="14" spans="1:11" ht="13.5">
      <c r="A14" s="19" t="s">
        <v>9</v>
      </c>
      <c r="B14" s="5" t="s">
        <v>57</v>
      </c>
      <c r="C14" s="24">
        <v>4.5</v>
      </c>
      <c r="D14" s="26">
        <f>1.09*C14*1.1</f>
        <v>5</v>
      </c>
      <c r="E14" s="27">
        <f t="shared" si="0"/>
        <v>3</v>
      </c>
      <c r="F14" s="22">
        <v>26</v>
      </c>
      <c r="G14" s="22">
        <v>7</v>
      </c>
      <c r="H14" s="27">
        <f>4.7*C14*1.1</f>
        <v>23</v>
      </c>
      <c r="I14" s="27">
        <f t="shared" si="1"/>
        <v>1</v>
      </c>
      <c r="J14" s="30">
        <f t="shared" si="2"/>
        <v>10</v>
      </c>
      <c r="K14" s="6"/>
    </row>
    <row r="15" spans="1:11" ht="13.5">
      <c r="A15" s="19" t="s">
        <v>10</v>
      </c>
      <c r="B15" s="5" t="s">
        <v>57</v>
      </c>
      <c r="C15" s="24">
        <v>4.5</v>
      </c>
      <c r="D15" s="26">
        <f>0.95*C15*1.1</f>
        <v>5</v>
      </c>
      <c r="E15" s="27">
        <f t="shared" si="0"/>
        <v>3</v>
      </c>
      <c r="F15" s="22">
        <v>26</v>
      </c>
      <c r="G15" s="22">
        <v>6</v>
      </c>
      <c r="H15" s="27">
        <f>4.7*C15*1.1</f>
        <v>23</v>
      </c>
      <c r="I15" s="27">
        <f t="shared" si="1"/>
        <v>1</v>
      </c>
      <c r="J15" s="30">
        <f t="shared" si="2"/>
        <v>10</v>
      </c>
      <c r="K15" s="6"/>
    </row>
    <row r="16" spans="1:11" ht="13.5">
      <c r="A16" s="19" t="s">
        <v>11</v>
      </c>
      <c r="B16" s="5" t="s">
        <v>57</v>
      </c>
      <c r="C16" s="24">
        <v>6.5</v>
      </c>
      <c r="D16" s="26">
        <f>4.27*C16*1.1</f>
        <v>31</v>
      </c>
      <c r="E16" s="27">
        <f t="shared" si="0"/>
        <v>3</v>
      </c>
      <c r="F16" s="22">
        <v>32</v>
      </c>
      <c r="G16" s="22">
        <v>12</v>
      </c>
      <c r="H16" s="27">
        <f>5.5*C16*1.1</f>
        <v>39</v>
      </c>
      <c r="I16" s="27">
        <f t="shared" si="1"/>
        <v>1</v>
      </c>
      <c r="J16" s="30">
        <f t="shared" si="2"/>
        <v>14</v>
      </c>
      <c r="K16" s="6"/>
    </row>
    <row r="17" spans="1:11" ht="13.5">
      <c r="A17" s="19" t="s">
        <v>12</v>
      </c>
      <c r="B17" s="5" t="s">
        <v>57</v>
      </c>
      <c r="C17" s="24">
        <v>4.5</v>
      </c>
      <c r="D17" s="26">
        <f>0.9*C17*1.1</f>
        <v>4</v>
      </c>
      <c r="E17" s="27">
        <f t="shared" si="0"/>
        <v>3</v>
      </c>
      <c r="F17" s="22">
        <v>26</v>
      </c>
      <c r="G17" s="22">
        <v>5</v>
      </c>
      <c r="H17" s="27">
        <f>4.6*C17*1.1</f>
        <v>23</v>
      </c>
      <c r="I17" s="27">
        <f t="shared" si="1"/>
        <v>1</v>
      </c>
      <c r="J17" s="30">
        <f t="shared" si="2"/>
        <v>10</v>
      </c>
      <c r="K17" s="6"/>
    </row>
    <row r="18" spans="1:11" ht="13.5">
      <c r="A18" s="19" t="s">
        <v>13</v>
      </c>
      <c r="B18" s="5" t="s">
        <v>57</v>
      </c>
      <c r="C18" s="24">
        <v>4.5</v>
      </c>
      <c r="D18" s="26">
        <f>1.09*C18*1.1</f>
        <v>5</v>
      </c>
      <c r="E18" s="27">
        <f t="shared" si="0"/>
        <v>3</v>
      </c>
      <c r="F18" s="22">
        <v>26</v>
      </c>
      <c r="G18" s="22">
        <v>6</v>
      </c>
      <c r="H18" s="27">
        <f>4.5*C18*1.1</f>
        <v>22</v>
      </c>
      <c r="I18" s="27">
        <f t="shared" si="1"/>
        <v>1</v>
      </c>
      <c r="J18" s="30">
        <f t="shared" si="2"/>
        <v>10</v>
      </c>
      <c r="K18" s="6"/>
    </row>
    <row r="19" spans="1:11" ht="13.5">
      <c r="A19" s="19" t="s">
        <v>14</v>
      </c>
      <c r="B19" s="5" t="s">
        <v>57</v>
      </c>
      <c r="C19" s="24">
        <v>5.7</v>
      </c>
      <c r="D19" s="26">
        <f>2.65*C19*1.1</f>
        <v>17</v>
      </c>
      <c r="E19" s="27">
        <f t="shared" si="0"/>
        <v>3</v>
      </c>
      <c r="F19" s="22">
        <v>27</v>
      </c>
      <c r="G19" s="22">
        <v>10</v>
      </c>
      <c r="H19" s="27">
        <f>5.1*C19*1.1</f>
        <v>32</v>
      </c>
      <c r="I19" s="27">
        <f t="shared" si="1"/>
        <v>1</v>
      </c>
      <c r="J19" s="30">
        <f t="shared" si="2"/>
        <v>13</v>
      </c>
      <c r="K19" s="6"/>
    </row>
    <row r="20" spans="1:11" ht="13.5">
      <c r="A20" s="19" t="s">
        <v>15</v>
      </c>
      <c r="B20" s="5" t="s">
        <v>57</v>
      </c>
      <c r="C20" s="24">
        <v>4.5</v>
      </c>
      <c r="D20" s="26">
        <f>1.26*C20*1.1</f>
        <v>6</v>
      </c>
      <c r="E20" s="27">
        <f t="shared" si="0"/>
        <v>3</v>
      </c>
      <c r="F20" s="22">
        <v>26</v>
      </c>
      <c r="G20" s="22">
        <v>6</v>
      </c>
      <c r="H20" s="27">
        <f>4.6*C20*1.1</f>
        <v>23</v>
      </c>
      <c r="I20" s="27">
        <f t="shared" si="1"/>
        <v>1</v>
      </c>
      <c r="J20" s="30">
        <f t="shared" si="2"/>
        <v>10</v>
      </c>
      <c r="K20" s="6"/>
    </row>
    <row r="21" spans="1:11" ht="13.5">
      <c r="A21" s="19" t="s">
        <v>16</v>
      </c>
      <c r="B21" s="5" t="s">
        <v>57</v>
      </c>
      <c r="C21" s="24">
        <v>4</v>
      </c>
      <c r="D21" s="26">
        <f>0.8*C21*1.1</f>
        <v>4</v>
      </c>
      <c r="E21" s="27">
        <f t="shared" si="0"/>
        <v>3</v>
      </c>
      <c r="F21" s="22">
        <v>25</v>
      </c>
      <c r="G21" s="22">
        <v>4</v>
      </c>
      <c r="H21" s="27">
        <f aca="true" t="shared" si="3" ref="H21:H26">4.4*C21*1.1</f>
        <v>19</v>
      </c>
      <c r="I21" s="27">
        <f t="shared" si="1"/>
        <v>1</v>
      </c>
      <c r="J21" s="30">
        <f t="shared" si="2"/>
        <v>9</v>
      </c>
      <c r="K21" s="6"/>
    </row>
    <row r="22" spans="1:11" ht="13.5">
      <c r="A22" s="19" t="s">
        <v>17</v>
      </c>
      <c r="B22" s="5" t="s">
        <v>56</v>
      </c>
      <c r="C22" s="24">
        <v>4.2</v>
      </c>
      <c r="D22" s="26">
        <f>0.9*C22*1.1</f>
        <v>4</v>
      </c>
      <c r="E22" s="27">
        <f t="shared" si="0"/>
        <v>3</v>
      </c>
      <c r="F22" s="22">
        <v>24</v>
      </c>
      <c r="G22" s="22">
        <v>4</v>
      </c>
      <c r="H22" s="27">
        <f t="shared" si="3"/>
        <v>20</v>
      </c>
      <c r="I22" s="27">
        <f t="shared" si="1"/>
        <v>1</v>
      </c>
      <c r="J22" s="30">
        <f t="shared" si="2"/>
        <v>9</v>
      </c>
      <c r="K22" s="6"/>
    </row>
    <row r="23" spans="1:11" ht="13.5">
      <c r="A23" s="19" t="s">
        <v>18</v>
      </c>
      <c r="B23" s="5" t="s">
        <v>56</v>
      </c>
      <c r="C23" s="24">
        <v>4</v>
      </c>
      <c r="D23" s="26">
        <f>0.86*C23*1.1</f>
        <v>4</v>
      </c>
      <c r="E23" s="27">
        <f t="shared" si="0"/>
        <v>3</v>
      </c>
      <c r="F23" s="22">
        <v>24</v>
      </c>
      <c r="G23" s="22">
        <v>4</v>
      </c>
      <c r="H23" s="27">
        <f t="shared" si="3"/>
        <v>19</v>
      </c>
      <c r="I23" s="27">
        <f t="shared" si="1"/>
        <v>1</v>
      </c>
      <c r="J23" s="30">
        <f t="shared" si="2"/>
        <v>9</v>
      </c>
      <c r="K23" s="6"/>
    </row>
    <row r="24" spans="1:11" ht="13.5">
      <c r="A24" s="19" t="s">
        <v>19</v>
      </c>
      <c r="B24" s="5" t="s">
        <v>57</v>
      </c>
      <c r="C24" s="24">
        <v>4.5</v>
      </c>
      <c r="D24" s="26">
        <f>0.89*C24*1.1</f>
        <v>4</v>
      </c>
      <c r="E24" s="27">
        <f t="shared" si="0"/>
        <v>3</v>
      </c>
      <c r="F24" s="22">
        <v>24</v>
      </c>
      <c r="G24" s="22">
        <v>4</v>
      </c>
      <c r="H24" s="27">
        <f t="shared" si="3"/>
        <v>22</v>
      </c>
      <c r="I24" s="27">
        <f t="shared" si="1"/>
        <v>1</v>
      </c>
      <c r="J24" s="30">
        <f t="shared" si="2"/>
        <v>10</v>
      </c>
      <c r="K24" s="6"/>
    </row>
    <row r="25" spans="1:11" ht="13.5">
      <c r="A25" s="19" t="s">
        <v>20</v>
      </c>
      <c r="B25" s="5" t="s">
        <v>57</v>
      </c>
      <c r="C25" s="24">
        <v>4.2</v>
      </c>
      <c r="D25" s="26">
        <f>1*C25*1.1</f>
        <v>5</v>
      </c>
      <c r="E25" s="27">
        <f t="shared" si="0"/>
        <v>3</v>
      </c>
      <c r="F25" s="22">
        <v>24</v>
      </c>
      <c r="G25" s="22">
        <v>5</v>
      </c>
      <c r="H25" s="27">
        <f t="shared" si="3"/>
        <v>20</v>
      </c>
      <c r="I25" s="27">
        <f t="shared" si="1"/>
        <v>1</v>
      </c>
      <c r="J25" s="30">
        <f t="shared" si="2"/>
        <v>9</v>
      </c>
      <c r="K25" s="6"/>
    </row>
    <row r="26" spans="1:11" ht="13.5">
      <c r="A26" s="19" t="s">
        <v>22</v>
      </c>
      <c r="B26" s="5" t="s">
        <v>57</v>
      </c>
      <c r="C26" s="24">
        <v>4</v>
      </c>
      <c r="D26" s="26">
        <f>0.84*C26*1.1</f>
        <v>4</v>
      </c>
      <c r="E26" s="27">
        <f t="shared" si="0"/>
        <v>3</v>
      </c>
      <c r="F26" s="22">
        <v>24</v>
      </c>
      <c r="G26" s="22">
        <v>4</v>
      </c>
      <c r="H26" s="27">
        <f t="shared" si="3"/>
        <v>19</v>
      </c>
      <c r="I26" s="27">
        <f t="shared" si="1"/>
        <v>1</v>
      </c>
      <c r="J26" s="30">
        <f t="shared" si="2"/>
        <v>9</v>
      </c>
      <c r="K26" s="6"/>
    </row>
    <row r="27" spans="1:11" ht="13.5">
      <c r="A27" s="19" t="s">
        <v>21</v>
      </c>
      <c r="B27" s="5" t="s">
        <v>57</v>
      </c>
      <c r="C27" s="24">
        <v>4.5</v>
      </c>
      <c r="D27" s="26">
        <f>1.21*C27*1.1</f>
        <v>6</v>
      </c>
      <c r="E27" s="27">
        <f t="shared" si="0"/>
        <v>3</v>
      </c>
      <c r="F27" s="22">
        <v>24</v>
      </c>
      <c r="G27" s="22">
        <v>7</v>
      </c>
      <c r="H27" s="27">
        <f>4.6*C27*1.1</f>
        <v>23</v>
      </c>
      <c r="I27" s="27">
        <f t="shared" si="1"/>
        <v>1</v>
      </c>
      <c r="J27" s="30">
        <f t="shared" si="2"/>
        <v>10</v>
      </c>
      <c r="K27" s="6"/>
    </row>
    <row r="28" spans="1:11" ht="15">
      <c r="A28" s="19" t="s">
        <v>48</v>
      </c>
      <c r="B28" s="8" t="s">
        <v>58</v>
      </c>
      <c r="C28" s="24">
        <v>4</v>
      </c>
      <c r="D28" s="26">
        <f>0.8*C28*1.1</f>
        <v>4</v>
      </c>
      <c r="E28" s="27">
        <f t="shared" si="0"/>
        <v>3</v>
      </c>
      <c r="F28" s="22">
        <v>24</v>
      </c>
      <c r="G28" s="22">
        <v>4</v>
      </c>
      <c r="H28" s="27">
        <f>4.5*C28*1.1</f>
        <v>20</v>
      </c>
      <c r="I28" s="27">
        <f t="shared" si="1"/>
        <v>1</v>
      </c>
      <c r="J28" s="30">
        <f t="shared" si="2"/>
        <v>9</v>
      </c>
      <c r="K28" s="6"/>
    </row>
    <row r="29" spans="1:11" ht="15">
      <c r="A29" s="19" t="s">
        <v>47</v>
      </c>
      <c r="B29" s="8" t="s">
        <v>58</v>
      </c>
      <c r="C29" s="24">
        <v>4.5</v>
      </c>
      <c r="D29" s="26">
        <f>1*C29*1.1</f>
        <v>5</v>
      </c>
      <c r="E29" s="27">
        <f t="shared" si="0"/>
        <v>3</v>
      </c>
      <c r="F29" s="22">
        <v>24</v>
      </c>
      <c r="G29" s="22">
        <v>5</v>
      </c>
      <c r="H29" s="27">
        <f>4.5*C29*1.1</f>
        <v>22</v>
      </c>
      <c r="I29" s="27">
        <f t="shared" si="1"/>
        <v>1</v>
      </c>
      <c r="J29" s="30">
        <f t="shared" si="2"/>
        <v>10</v>
      </c>
      <c r="K29" s="6"/>
    </row>
    <row r="30" spans="1:11" ht="15">
      <c r="A30" s="19" t="s">
        <v>46</v>
      </c>
      <c r="B30" s="8" t="s">
        <v>58</v>
      </c>
      <c r="C30" s="24">
        <v>4.5</v>
      </c>
      <c r="D30" s="26">
        <f>1.29*C30*1.1</f>
        <v>6</v>
      </c>
      <c r="E30" s="27">
        <f t="shared" si="0"/>
        <v>3</v>
      </c>
      <c r="F30" s="22">
        <v>24</v>
      </c>
      <c r="G30" s="22">
        <v>6</v>
      </c>
      <c r="H30" s="27">
        <f>4.5*C30*1.1</f>
        <v>22</v>
      </c>
      <c r="I30" s="27">
        <f t="shared" si="1"/>
        <v>1</v>
      </c>
      <c r="J30" s="30">
        <f t="shared" si="2"/>
        <v>10</v>
      </c>
      <c r="K30" s="6"/>
    </row>
    <row r="31" spans="1:11" ht="15">
      <c r="A31" s="19" t="s">
        <v>45</v>
      </c>
      <c r="B31" s="8" t="s">
        <v>58</v>
      </c>
      <c r="C31" s="24">
        <v>4.5</v>
      </c>
      <c r="D31" s="26">
        <f>1.15*C31*1.1</f>
        <v>6</v>
      </c>
      <c r="E31" s="27">
        <f t="shared" si="0"/>
        <v>3</v>
      </c>
      <c r="F31" s="22">
        <v>24</v>
      </c>
      <c r="G31" s="22">
        <v>6</v>
      </c>
      <c r="H31" s="27">
        <f>4.5*C31*1.1</f>
        <v>22</v>
      </c>
      <c r="I31" s="27">
        <f t="shared" si="1"/>
        <v>1</v>
      </c>
      <c r="J31" s="30">
        <f t="shared" si="2"/>
        <v>10</v>
      </c>
      <c r="K31" s="6"/>
    </row>
    <row r="32" spans="1:11" ht="15">
      <c r="A32" s="19" t="s">
        <v>44</v>
      </c>
      <c r="B32" s="8" t="s">
        <v>58</v>
      </c>
      <c r="C32" s="24">
        <v>4.5</v>
      </c>
      <c r="D32" s="26">
        <f>1*C32*1.1</f>
        <v>5</v>
      </c>
      <c r="E32" s="27">
        <f t="shared" si="0"/>
        <v>3</v>
      </c>
      <c r="F32" s="22">
        <v>24</v>
      </c>
      <c r="G32" s="22">
        <v>6</v>
      </c>
      <c r="H32" s="27">
        <f aca="true" t="shared" si="4" ref="H32:H43">4.5*C32*1.1</f>
        <v>22</v>
      </c>
      <c r="I32" s="27">
        <f t="shared" si="1"/>
        <v>1</v>
      </c>
      <c r="J32" s="30">
        <f t="shared" si="2"/>
        <v>10</v>
      </c>
      <c r="K32" s="6"/>
    </row>
    <row r="33" spans="1:11" ht="13.5">
      <c r="A33" s="19" t="s">
        <v>23</v>
      </c>
      <c r="B33" s="5" t="s">
        <v>57</v>
      </c>
      <c r="C33" s="24">
        <v>4.5</v>
      </c>
      <c r="D33" s="26">
        <f>1.61*C33*1.1</f>
        <v>8</v>
      </c>
      <c r="E33" s="27">
        <f t="shared" si="0"/>
        <v>3</v>
      </c>
      <c r="F33" s="22">
        <v>24</v>
      </c>
      <c r="G33" s="22">
        <v>6</v>
      </c>
      <c r="H33" s="27">
        <f>5.6*C33*1.1</f>
        <v>28</v>
      </c>
      <c r="I33" s="27">
        <f t="shared" si="1"/>
        <v>1</v>
      </c>
      <c r="J33" s="30">
        <f t="shared" si="2"/>
        <v>10</v>
      </c>
      <c r="K33" s="6"/>
    </row>
    <row r="34" spans="1:11" ht="13.5">
      <c r="A34" s="19" t="s">
        <v>24</v>
      </c>
      <c r="B34" s="5" t="s">
        <v>57</v>
      </c>
      <c r="C34" s="24">
        <v>4.7</v>
      </c>
      <c r="D34" s="26">
        <f>1.46*C34*1.1</f>
        <v>8</v>
      </c>
      <c r="E34" s="27">
        <f t="shared" si="0"/>
        <v>3</v>
      </c>
      <c r="F34" s="22">
        <v>24</v>
      </c>
      <c r="G34" s="22">
        <v>7</v>
      </c>
      <c r="H34" s="27">
        <f t="shared" si="4"/>
        <v>23</v>
      </c>
      <c r="I34" s="27">
        <f t="shared" si="1"/>
        <v>1</v>
      </c>
      <c r="J34" s="30">
        <f t="shared" si="2"/>
        <v>10</v>
      </c>
      <c r="K34" s="6"/>
    </row>
    <row r="35" spans="1:11" ht="13.5">
      <c r="A35" s="19" t="s">
        <v>25</v>
      </c>
      <c r="B35" s="5" t="s">
        <v>57</v>
      </c>
      <c r="C35" s="24">
        <v>4.5</v>
      </c>
      <c r="D35" s="26">
        <f>0.9*C35*1.1</f>
        <v>4</v>
      </c>
      <c r="E35" s="27">
        <f t="shared" si="0"/>
        <v>3</v>
      </c>
      <c r="F35" s="22">
        <v>24</v>
      </c>
      <c r="G35" s="22">
        <v>4</v>
      </c>
      <c r="H35" s="27">
        <f t="shared" si="4"/>
        <v>22</v>
      </c>
      <c r="I35" s="27">
        <f t="shared" si="1"/>
        <v>1</v>
      </c>
      <c r="J35" s="30">
        <f t="shared" si="2"/>
        <v>10</v>
      </c>
      <c r="K35" s="6"/>
    </row>
    <row r="36" spans="1:11" ht="13.5">
      <c r="A36" s="19" t="s">
        <v>26</v>
      </c>
      <c r="B36" s="5" t="s">
        <v>57</v>
      </c>
      <c r="C36" s="24">
        <v>4</v>
      </c>
      <c r="D36" s="26">
        <f>0.8*C36*1.1</f>
        <v>4</v>
      </c>
      <c r="E36" s="27">
        <f t="shared" si="0"/>
        <v>3</v>
      </c>
      <c r="F36" s="22">
        <v>24</v>
      </c>
      <c r="G36" s="22">
        <v>4</v>
      </c>
      <c r="H36" s="27">
        <f t="shared" si="4"/>
        <v>20</v>
      </c>
      <c r="I36" s="27">
        <f t="shared" si="1"/>
        <v>1</v>
      </c>
      <c r="J36" s="30">
        <f t="shared" si="2"/>
        <v>9</v>
      </c>
      <c r="K36" s="6"/>
    </row>
    <row r="37" spans="1:11" ht="13.5">
      <c r="A37" s="19" t="s">
        <v>27</v>
      </c>
      <c r="B37" s="5" t="s">
        <v>57</v>
      </c>
      <c r="C37" s="24">
        <v>7</v>
      </c>
      <c r="D37" s="26">
        <f>4.92*C37*1.1</f>
        <v>38</v>
      </c>
      <c r="E37" s="27">
        <f t="shared" si="0"/>
        <v>3</v>
      </c>
      <c r="F37" s="22">
        <v>35</v>
      </c>
      <c r="G37" s="22">
        <v>12</v>
      </c>
      <c r="H37" s="27">
        <f>5.5*C37*1.1</f>
        <v>42</v>
      </c>
      <c r="I37" s="27">
        <f t="shared" si="1"/>
        <v>1</v>
      </c>
      <c r="J37" s="30">
        <f t="shared" si="2"/>
        <v>15</v>
      </c>
      <c r="K37" s="6"/>
    </row>
    <row r="38" spans="1:11" ht="13.5">
      <c r="A38" s="19" t="s">
        <v>28</v>
      </c>
      <c r="B38" s="5" t="s">
        <v>57</v>
      </c>
      <c r="C38" s="24">
        <v>5.5</v>
      </c>
      <c r="D38" s="26">
        <f>2.69*C38*1.1</f>
        <v>16</v>
      </c>
      <c r="E38" s="27">
        <f t="shared" si="0"/>
        <v>3</v>
      </c>
      <c r="F38" s="22">
        <v>27</v>
      </c>
      <c r="G38" s="22">
        <v>10</v>
      </c>
      <c r="H38" s="27">
        <f t="shared" si="4"/>
        <v>27</v>
      </c>
      <c r="I38" s="27">
        <f t="shared" si="1"/>
        <v>1</v>
      </c>
      <c r="J38" s="30">
        <f t="shared" si="2"/>
        <v>12</v>
      </c>
      <c r="K38" s="6"/>
    </row>
    <row r="39" spans="1:11" ht="13.5">
      <c r="A39" s="19" t="s">
        <v>29</v>
      </c>
      <c r="B39" s="5" t="s">
        <v>57</v>
      </c>
      <c r="C39" s="24">
        <v>4.5</v>
      </c>
      <c r="D39" s="26">
        <f>1*C39*1.1</f>
        <v>5</v>
      </c>
      <c r="E39" s="27">
        <f t="shared" si="0"/>
        <v>3</v>
      </c>
      <c r="F39" s="22">
        <v>24</v>
      </c>
      <c r="G39" s="22">
        <v>6</v>
      </c>
      <c r="H39" s="27">
        <f t="shared" si="4"/>
        <v>22</v>
      </c>
      <c r="I39" s="27">
        <f t="shared" si="1"/>
        <v>1</v>
      </c>
      <c r="J39" s="30">
        <f t="shared" si="2"/>
        <v>10</v>
      </c>
      <c r="K39" s="6"/>
    </row>
    <row r="40" spans="1:11" ht="13.5">
      <c r="A40" s="19" t="s">
        <v>30</v>
      </c>
      <c r="B40" s="5" t="s">
        <v>57</v>
      </c>
      <c r="C40" s="24">
        <v>4.5</v>
      </c>
      <c r="D40" s="26">
        <f>1*C40*1.1</f>
        <v>5</v>
      </c>
      <c r="E40" s="27">
        <f t="shared" si="0"/>
        <v>3</v>
      </c>
      <c r="F40" s="22">
        <v>24</v>
      </c>
      <c r="G40" s="22">
        <v>6</v>
      </c>
      <c r="H40" s="27">
        <f t="shared" si="4"/>
        <v>22</v>
      </c>
      <c r="I40" s="27">
        <f t="shared" si="1"/>
        <v>1</v>
      </c>
      <c r="J40" s="30">
        <f t="shared" si="2"/>
        <v>10</v>
      </c>
      <c r="K40" s="6"/>
    </row>
    <row r="41" spans="1:11" ht="13.5">
      <c r="A41" s="19" t="s">
        <v>31</v>
      </c>
      <c r="B41" s="5" t="s">
        <v>56</v>
      </c>
      <c r="C41" s="24">
        <v>4.5</v>
      </c>
      <c r="D41" s="26">
        <f>16.8*C41*1.1</f>
        <v>83</v>
      </c>
      <c r="E41" s="27">
        <f t="shared" si="0"/>
        <v>3</v>
      </c>
      <c r="F41" s="22"/>
      <c r="G41" s="22">
        <v>8</v>
      </c>
      <c r="H41" s="27">
        <f>21*C41*1.1</f>
        <v>104</v>
      </c>
      <c r="I41" s="27">
        <f t="shared" si="1"/>
        <v>1</v>
      </c>
      <c r="J41" s="30">
        <f t="shared" si="2"/>
        <v>10</v>
      </c>
      <c r="K41" s="6"/>
    </row>
    <row r="42" spans="1:11" ht="13.5">
      <c r="A42" s="19" t="s">
        <v>32</v>
      </c>
      <c r="B42" s="5" t="s">
        <v>56</v>
      </c>
      <c r="C42" s="24">
        <v>7</v>
      </c>
      <c r="D42" s="26">
        <f>5.1*C42*1.1</f>
        <v>39</v>
      </c>
      <c r="E42" s="27">
        <f t="shared" si="0"/>
        <v>3</v>
      </c>
      <c r="F42" s="22">
        <v>26</v>
      </c>
      <c r="G42" s="22">
        <v>10</v>
      </c>
      <c r="H42" s="27">
        <f>4.6*C42*1.1</f>
        <v>35</v>
      </c>
      <c r="I42" s="27">
        <f t="shared" si="1"/>
        <v>1</v>
      </c>
      <c r="J42" s="30">
        <f t="shared" si="2"/>
        <v>15</v>
      </c>
      <c r="K42" s="6"/>
    </row>
    <row r="43" spans="1:11" ht="13.5">
      <c r="A43" s="19" t="s">
        <v>33</v>
      </c>
      <c r="B43" s="5" t="s">
        <v>56</v>
      </c>
      <c r="C43" s="24">
        <v>4</v>
      </c>
      <c r="D43" s="26">
        <f>0.85*C43*1.1</f>
        <v>4</v>
      </c>
      <c r="E43" s="27">
        <f t="shared" si="0"/>
        <v>3</v>
      </c>
      <c r="F43" s="22">
        <v>24</v>
      </c>
      <c r="G43" s="22">
        <v>5</v>
      </c>
      <c r="H43" s="27">
        <f t="shared" si="4"/>
        <v>20</v>
      </c>
      <c r="I43" s="27">
        <f t="shared" si="1"/>
        <v>1</v>
      </c>
      <c r="J43" s="30">
        <f t="shared" si="2"/>
        <v>9</v>
      </c>
      <c r="K43" s="6"/>
    </row>
    <row r="44" spans="1:11" ht="14.25" thickBot="1">
      <c r="A44" s="20" t="s">
        <v>34</v>
      </c>
      <c r="B44" s="21" t="s">
        <v>56</v>
      </c>
      <c r="C44" s="25">
        <v>4.5</v>
      </c>
      <c r="D44" s="26">
        <f>1.55*C44*1.1</f>
        <v>8</v>
      </c>
      <c r="E44" s="27">
        <f t="shared" si="0"/>
        <v>3</v>
      </c>
      <c r="F44" s="23">
        <v>45</v>
      </c>
      <c r="G44" s="23">
        <v>6</v>
      </c>
      <c r="H44" s="27">
        <f>6*C44*1.1</f>
        <v>30</v>
      </c>
      <c r="I44" s="27">
        <f t="shared" si="1"/>
        <v>1</v>
      </c>
      <c r="J44" s="30">
        <f t="shared" si="2"/>
        <v>10</v>
      </c>
      <c r="K44" s="6"/>
    </row>
    <row r="45" spans="1:10" ht="14.25" thickBot="1">
      <c r="A45" s="181" t="s">
        <v>54</v>
      </c>
      <c r="B45" s="182"/>
      <c r="C45" s="31">
        <f>SUM(C9:C44)</f>
        <v>167</v>
      </c>
      <c r="D45" s="31">
        <f aca="true" t="shared" si="5" ref="D45:J45">SUM(D9:D44)</f>
        <v>373</v>
      </c>
      <c r="E45" s="31">
        <f t="shared" si="5"/>
        <v>108</v>
      </c>
      <c r="F45" s="31">
        <f>SUM(F9:F44)</f>
        <v>908</v>
      </c>
      <c r="G45" s="31">
        <f t="shared" si="5"/>
        <v>222</v>
      </c>
      <c r="H45" s="31">
        <f t="shared" si="5"/>
        <v>941</v>
      </c>
      <c r="I45" s="31">
        <f t="shared" si="5"/>
        <v>36</v>
      </c>
      <c r="J45" s="31">
        <f t="shared" si="5"/>
        <v>369</v>
      </c>
    </row>
  </sheetData>
  <sheetProtection/>
  <mergeCells count="8">
    <mergeCell ref="J6:J7"/>
    <mergeCell ref="A45:B45"/>
    <mergeCell ref="B6:B7"/>
    <mergeCell ref="E6:E7"/>
    <mergeCell ref="F6:F7"/>
    <mergeCell ref="G6:G7"/>
    <mergeCell ref="H6:H7"/>
    <mergeCell ref="I6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PZDP w Radomiu</cp:lastModifiedBy>
  <cp:lastPrinted>2015-09-29T10:57:25Z</cp:lastPrinted>
  <dcterms:created xsi:type="dcterms:W3CDTF">2010-07-09T16:08:03Z</dcterms:created>
  <dcterms:modified xsi:type="dcterms:W3CDTF">2015-10-09T11:25:24Z</dcterms:modified>
  <cp:category/>
  <cp:version/>
  <cp:contentType/>
  <cp:contentStatus/>
</cp:coreProperties>
</file>